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mråder\Økonomi\Økonomi og Risiko\Søjle III oplysningsforpligtelser\2017\Til offentliggørelse\"/>
    </mc:Choice>
  </mc:AlternateContent>
  <bookViews>
    <workbookView xWindow="0" yWindow="0" windowWidth="28800" windowHeight="11535"/>
  </bookViews>
  <sheets>
    <sheet name="Index"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9" r:id="rId17"/>
    <sheet name="17" sheetId="20" r:id="rId18"/>
    <sheet name="18" sheetId="21" r:id="rId19"/>
    <sheet name="19" sheetId="38" r:id="rId20"/>
    <sheet name="20" sheetId="22" r:id="rId21"/>
    <sheet name="21" sheetId="30" r:id="rId22"/>
    <sheet name="22" sheetId="23" r:id="rId23"/>
    <sheet name="23" sheetId="24" r:id="rId24"/>
    <sheet name="24" sheetId="25" r:id="rId25"/>
    <sheet name="25" sheetId="18" r:id="rId26"/>
    <sheet name="26" sheetId="26" r:id="rId27"/>
    <sheet name="27" sheetId="27" r:id="rId28"/>
    <sheet name="28" sheetId="28" r:id="rId29"/>
    <sheet name="29" sheetId="32" r:id="rId30"/>
    <sheet name="30" sheetId="33" r:id="rId31"/>
    <sheet name="31" sheetId="34" r:id="rId32"/>
    <sheet name="32" sheetId="35" r:id="rId33"/>
    <sheet name="33" sheetId="36" r:id="rId34"/>
    <sheet name="34" sheetId="37" r:id="rId3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38" l="1"/>
  <c r="D23" i="38"/>
  <c r="E20" i="38"/>
  <c r="E19" i="38"/>
  <c r="E17" i="38"/>
  <c r="E16" i="38"/>
  <c r="E9" i="38"/>
  <c r="E7" i="38"/>
  <c r="H24" i="3" l="1"/>
  <c r="E8" i="34" l="1"/>
  <c r="E5" i="34" s="1"/>
  <c r="D7" i="34"/>
  <c r="C5" i="34"/>
  <c r="E33" i="32" l="1"/>
  <c r="E28" i="32"/>
  <c r="E31" i="32" s="1"/>
  <c r="D28" i="32"/>
  <c r="D31" i="32" s="1"/>
  <c r="E17" i="32"/>
  <c r="D17" i="32"/>
  <c r="E14" i="32"/>
  <c r="D14" i="32"/>
  <c r="D12" i="32" s="1"/>
  <c r="E12" i="32"/>
  <c r="E9" i="32"/>
  <c r="D9" i="32"/>
  <c r="E23" i="32" l="1"/>
  <c r="E34" i="32" s="1"/>
  <c r="E35" i="32" s="1"/>
  <c r="E14" i="28" l="1"/>
  <c r="D14" i="28"/>
  <c r="D7" i="27" l="1"/>
  <c r="E7" i="26" l="1"/>
  <c r="F7" i="26"/>
  <c r="G7" i="26"/>
  <c r="H7" i="26"/>
  <c r="D7" i="26"/>
  <c r="I26" i="18" l="1"/>
  <c r="F26" i="18"/>
  <c r="D26" i="18"/>
  <c r="F13" i="18"/>
  <c r="D25" i="18"/>
  <c r="I25" i="18"/>
  <c r="F25" i="18"/>
  <c r="I13" i="18"/>
  <c r="D13" i="18"/>
  <c r="P15" i="25" l="1"/>
  <c r="K15" i="25"/>
  <c r="I15" i="25"/>
  <c r="H15" i="25"/>
  <c r="D15" i="25"/>
  <c r="O6" i="25"/>
  <c r="O15" i="25" l="1"/>
  <c r="E9" i="24" l="1"/>
  <c r="E12" i="22" l="1"/>
  <c r="D12" i="22"/>
  <c r="O50" i="21" l="1"/>
  <c r="D50" i="21"/>
  <c r="N49" i="21" l="1"/>
  <c r="N50" i="21" s="1"/>
  <c r="L49" i="21"/>
  <c r="L50" i="21" s="1"/>
  <c r="I49" i="21"/>
  <c r="I50" i="21" s="1"/>
  <c r="G49" i="21"/>
  <c r="G50" i="21" s="1"/>
  <c r="E49" i="21"/>
  <c r="E50" i="21" s="1"/>
  <c r="D49" i="21"/>
  <c r="N37" i="21"/>
  <c r="L37" i="21"/>
  <c r="I37" i="21"/>
  <c r="G37" i="21"/>
  <c r="E37" i="21"/>
  <c r="D37" i="21"/>
  <c r="N25" i="21"/>
  <c r="L25" i="21"/>
  <c r="I25" i="21"/>
  <c r="G25" i="21"/>
  <c r="E25" i="21"/>
  <c r="D25" i="21"/>
  <c r="N13" i="21"/>
  <c r="L13" i="21"/>
  <c r="I13" i="21"/>
  <c r="G13" i="21"/>
  <c r="E13" i="21"/>
  <c r="D13" i="21"/>
  <c r="T6" i="20" l="1"/>
  <c r="T10" i="20"/>
  <c r="T11" i="20"/>
  <c r="T12" i="20"/>
  <c r="T14" i="20"/>
  <c r="T19" i="20"/>
  <c r="T20" i="20"/>
  <c r="E21" i="20"/>
  <c r="F21" i="20"/>
  <c r="G21" i="20"/>
  <c r="I21" i="20"/>
  <c r="K21" i="20"/>
  <c r="T5" i="20"/>
  <c r="H21" i="20"/>
  <c r="J21" i="20"/>
  <c r="L21" i="20"/>
  <c r="M21" i="20"/>
  <c r="N21" i="20"/>
  <c r="O21" i="20"/>
  <c r="P21" i="20"/>
  <c r="Q21" i="20"/>
  <c r="R21" i="20"/>
  <c r="S21" i="20"/>
  <c r="U21" i="20"/>
  <c r="D21" i="20"/>
  <c r="T21" i="20" l="1"/>
  <c r="E21" i="19" l="1"/>
  <c r="G21" i="19"/>
  <c r="H21" i="19"/>
  <c r="I21" i="19"/>
  <c r="J21" i="19"/>
  <c r="D21" i="19"/>
  <c r="F6" i="17" l="1"/>
  <c r="G6" i="17"/>
  <c r="H6" i="17"/>
  <c r="E6" i="17"/>
  <c r="D9" i="16" l="1"/>
  <c r="E12" i="15"/>
  <c r="D12" i="15"/>
  <c r="J41" i="10"/>
  <c r="D15" i="10" l="1"/>
  <c r="E15" i="10"/>
  <c r="F15" i="10"/>
  <c r="D19" i="10"/>
  <c r="J17" i="10" l="1"/>
  <c r="J16" i="10"/>
  <c r="J15" i="10"/>
  <c r="J13" i="10"/>
  <c r="J12" i="10"/>
  <c r="J11" i="10"/>
  <c r="J10" i="10"/>
  <c r="J9" i="10"/>
  <c r="J7" i="10"/>
  <c r="F19" i="10"/>
  <c r="J19" i="10" s="1"/>
  <c r="E7" i="13" l="1"/>
  <c r="F7" i="13"/>
  <c r="G7" i="13"/>
  <c r="H7" i="13"/>
  <c r="I7" i="13"/>
  <c r="D7" i="13"/>
  <c r="J10" i="12" l="1"/>
  <c r="J9" i="12"/>
  <c r="J8" i="12"/>
  <c r="J7" i="12"/>
  <c r="J6" i="12"/>
  <c r="E5" i="12"/>
  <c r="E11" i="12" s="1"/>
  <c r="F5" i="12"/>
  <c r="F11" i="12" s="1"/>
  <c r="G5" i="12"/>
  <c r="G11" i="12" s="1"/>
  <c r="H5" i="12"/>
  <c r="H11" i="12" s="1"/>
  <c r="I5" i="12"/>
  <c r="I11" i="12" s="1"/>
  <c r="D11" i="12"/>
  <c r="D5" i="12"/>
  <c r="J5" i="12" l="1"/>
  <c r="J11" i="12"/>
  <c r="I18" i="11"/>
  <c r="H18" i="11"/>
  <c r="G18" i="11"/>
  <c r="F18" i="11"/>
  <c r="E18" i="11"/>
  <c r="D18" i="11"/>
  <c r="J6" i="11"/>
  <c r="J7" i="11"/>
  <c r="J8" i="11"/>
  <c r="J9" i="11"/>
  <c r="J10" i="11"/>
  <c r="J11" i="11"/>
  <c r="J12" i="11"/>
  <c r="J13" i="11"/>
  <c r="J14" i="11"/>
  <c r="J15" i="11"/>
  <c r="J16" i="11"/>
  <c r="J17" i="11"/>
  <c r="J5" i="11"/>
  <c r="J18" i="11" l="1"/>
  <c r="D38" i="6" l="1"/>
  <c r="E39" i="10"/>
  <c r="E19" i="10" l="1"/>
  <c r="G39" i="10" l="1"/>
  <c r="D39" i="10"/>
  <c r="J38" i="10"/>
  <c r="J37" i="10"/>
  <c r="J32" i="10"/>
  <c r="J29" i="10"/>
  <c r="H39" i="10"/>
  <c r="J28" i="10"/>
  <c r="J27" i="10"/>
  <c r="I39" i="10"/>
  <c r="F39" i="10"/>
  <c r="J26" i="10"/>
  <c r="J25" i="10"/>
  <c r="J21" i="10"/>
  <c r="J20" i="10"/>
  <c r="G19" i="10"/>
  <c r="J43" i="10" l="1"/>
  <c r="H19" i="10"/>
  <c r="H40" i="10" s="1"/>
  <c r="I19" i="10"/>
  <c r="I40" i="10" s="1"/>
  <c r="F40" i="10"/>
  <c r="G40" i="10"/>
  <c r="E40" i="10"/>
  <c r="J39" i="10" l="1"/>
  <c r="D40" i="10" l="1"/>
  <c r="J40" i="10" s="1"/>
  <c r="F27" i="9" l="1"/>
  <c r="E27" i="9"/>
  <c r="I26" i="9"/>
  <c r="I25" i="9"/>
  <c r="G27" i="9"/>
  <c r="I20" i="9"/>
  <c r="I18" i="9"/>
  <c r="I17" i="9"/>
  <c r="I16" i="9"/>
  <c r="I12" i="9"/>
  <c r="I11" i="9"/>
  <c r="E10" i="9"/>
  <c r="F10" i="9"/>
  <c r="I8" i="9"/>
  <c r="G10" i="9"/>
  <c r="D10" i="9"/>
  <c r="E28" i="9" l="1"/>
  <c r="F28" i="9"/>
  <c r="G28" i="9"/>
  <c r="I7" i="9"/>
  <c r="I10" i="9" s="1"/>
  <c r="D27" i="9"/>
  <c r="D28" i="9" l="1"/>
  <c r="I27" i="9"/>
  <c r="I28" i="9" s="1"/>
  <c r="Q15" i="8" l="1"/>
  <c r="N26" i="8" l="1"/>
  <c r="P26" i="8"/>
  <c r="J26" i="8"/>
  <c r="F26" i="8"/>
  <c r="P27" i="8" l="1"/>
  <c r="Q11" i="8"/>
  <c r="Q17" i="8"/>
  <c r="Q25" i="8"/>
  <c r="D9" i="8"/>
  <c r="H9" i="8"/>
  <c r="L9" i="8"/>
  <c r="E9" i="8"/>
  <c r="I9" i="8"/>
  <c r="M9" i="8"/>
  <c r="D26" i="8"/>
  <c r="H26" i="8"/>
  <c r="L26" i="8"/>
  <c r="G26" i="8"/>
  <c r="K26" i="8"/>
  <c r="O26" i="8"/>
  <c r="Q19" i="8"/>
  <c r="Q6" i="8"/>
  <c r="G9" i="8"/>
  <c r="K9" i="8"/>
  <c r="F9" i="8"/>
  <c r="F27" i="8" s="1"/>
  <c r="J9" i="8"/>
  <c r="J27" i="8" s="1"/>
  <c r="N9" i="8"/>
  <c r="N27" i="8" s="1"/>
  <c r="E26" i="8"/>
  <c r="I26" i="8"/>
  <c r="I27" i="8" s="1"/>
  <c r="M26" i="8"/>
  <c r="M27" i="8" s="1"/>
  <c r="Q16" i="8"/>
  <c r="Q24" i="8"/>
  <c r="Q7" i="8"/>
  <c r="Q10" i="8"/>
  <c r="H27" i="8" l="1"/>
  <c r="L27" i="8"/>
  <c r="E27" i="8"/>
  <c r="K27" i="8"/>
  <c r="D27" i="8"/>
  <c r="G27" i="8"/>
  <c r="Q26" i="8"/>
  <c r="Q9" i="8"/>
  <c r="O27" i="8"/>
  <c r="Q27" i="8" l="1"/>
  <c r="J8" i="7" l="1"/>
  <c r="J9" i="7"/>
  <c r="J11" i="7"/>
  <c r="J12" i="7"/>
  <c r="J16" i="7"/>
  <c r="J17" i="7"/>
  <c r="J18" i="7"/>
  <c r="J20" i="7"/>
  <c r="J25" i="7"/>
  <c r="J26" i="7"/>
  <c r="J7" i="7"/>
  <c r="G27" i="7"/>
  <c r="F27" i="7"/>
  <c r="I27" i="7"/>
  <c r="E27" i="7"/>
  <c r="H27" i="7"/>
  <c r="D27" i="7"/>
  <c r="G10" i="7"/>
  <c r="G28" i="7" s="1"/>
  <c r="F10" i="7"/>
  <c r="I10" i="7"/>
  <c r="I28" i="7" s="1"/>
  <c r="H10" i="7"/>
  <c r="E10" i="7"/>
  <c r="D10" i="7"/>
  <c r="H28" i="7" l="1"/>
  <c r="E28" i="7"/>
  <c r="J10" i="7"/>
  <c r="J27" i="7"/>
  <c r="F28" i="7"/>
  <c r="D28" i="7"/>
  <c r="J28" i="7" l="1"/>
  <c r="E18" i="6"/>
  <c r="E39" i="6" s="1"/>
  <c r="E14" i="6"/>
  <c r="E10" i="6"/>
  <c r="E9" i="6" s="1"/>
  <c r="D14" i="6"/>
  <c r="D10" i="6"/>
  <c r="D18" i="6"/>
  <c r="D9" i="6" l="1"/>
  <c r="D39" i="6"/>
  <c r="F27" i="5" l="1"/>
  <c r="E27" i="5"/>
  <c r="F23" i="5"/>
  <c r="E23" i="5"/>
  <c r="D27" i="5" l="1"/>
  <c r="E33" i="5"/>
  <c r="D5" i="5"/>
  <c r="F5" i="5" s="1"/>
  <c r="D10" i="5"/>
  <c r="F10" i="5" s="1"/>
  <c r="D23" i="5"/>
  <c r="F33" i="5" l="1"/>
  <c r="D33" i="5"/>
  <c r="D14" i="4" l="1"/>
  <c r="E14" i="4"/>
  <c r="G24" i="3" l="1"/>
  <c r="E24" i="3"/>
  <c r="D24" i="3"/>
  <c r="C24" i="3"/>
  <c r="C15" i="3"/>
  <c r="E15" i="3"/>
  <c r="H15" i="3"/>
  <c r="D15" i="3"/>
  <c r="G15" i="3" l="1"/>
</calcChain>
</file>

<file path=xl/sharedStrings.xml><?xml version="1.0" encoding="utf-8"?>
<sst xmlns="http://schemas.openxmlformats.org/spreadsheetml/2006/main" count="946" uniqueCount="553">
  <si>
    <t>Sydbank Group</t>
  </si>
  <si>
    <t>References on Pillar 3 disclosures</t>
  </si>
  <si>
    <t>Additional Pillar 3</t>
  </si>
  <si>
    <t>disclosure</t>
  </si>
  <si>
    <t>Report</t>
  </si>
  <si>
    <t>Annual Report</t>
  </si>
  <si>
    <t>EU OVA – Institution risk management approach</t>
  </si>
  <si>
    <t>EU CRA – General qualitative information about credit risk</t>
  </si>
  <si>
    <t>EU CCRA – Qualitative disclosure requirements related to CCR</t>
  </si>
  <si>
    <t>EU MRA – Qualitative disclosure requirements related to market risk</t>
  </si>
  <si>
    <t>EU LI1 – Differences between accounting and regulatory scopes of consolidation and the mapping of financial statement categories with regulatory risk categories</t>
  </si>
  <si>
    <t>EU LI2 – Main sources of differences between regulatory exposure amounts and carrying values in financial statements</t>
  </si>
  <si>
    <t>EU OV1 – Overview of RWAs</t>
  </si>
  <si>
    <t>EU CRB-A – Additional disclosure related to the credit quality of assets</t>
  </si>
  <si>
    <t>EU CRB-B – Total and average net amount of exposures</t>
  </si>
  <si>
    <t>EU CRB-C – Geographical breakdown of exposures</t>
  </si>
  <si>
    <t>EU CRB-D – Concentration of exposures by industry or counterparty types</t>
  </si>
  <si>
    <t>EU CRB-E – Maturity of exposures</t>
  </si>
  <si>
    <t>EU CR1-A – Credit quality of exposures by exposure class and instrument</t>
  </si>
  <si>
    <t>EU CR1-C – Credit quality of exposures by geography</t>
  </si>
  <si>
    <t>EU CR1-B – Credit quality of exposures by industry or counterparty types</t>
  </si>
  <si>
    <t>EU CR1-D – Ageing of past-due exposures</t>
  </si>
  <si>
    <t>EU CR1-E – Non-performing and forborne exposures</t>
  </si>
  <si>
    <t>EU CR2-A – Changes in the stock of general and specific credit risk adjustments</t>
  </si>
  <si>
    <t>EU CR2-B – Changes in the stock of defaulted and impaired loans and debt securities</t>
  </si>
  <si>
    <t>EU CRC – Qualitative disclosure requirements related to CRM techniques</t>
  </si>
  <si>
    <t>EU CR3 – CRM techniques – Overview</t>
  </si>
  <si>
    <t>EU CRD – Qualitative disclosure requirements on institutions’ use of external credit ratings under the standardised approach for credit risk</t>
  </si>
  <si>
    <t>EU CR4 – Standardised approach – Credit risk exposure and CRM effects</t>
  </si>
  <si>
    <t>EU CR5 – Standardised approach</t>
  </si>
  <si>
    <t>EU CRE – Qualitative disclosure requirements related to IRB models</t>
  </si>
  <si>
    <t>EU CR6 – IRB approach – Credit risk exposures by exposure class and PD range</t>
  </si>
  <si>
    <t>EU CR8 – RWA flow statements of credit risk exposures under the IRB approach</t>
  </si>
  <si>
    <t>EU CR9 – IRB approach – Backtesting of PD per exposure class</t>
  </si>
  <si>
    <t>EU CCR1 – Analysis of CCR exposure by approach</t>
  </si>
  <si>
    <t>EU CCR2 – CVA capital charge</t>
  </si>
  <si>
    <t>EU CCR3 – Standardised approach – CCR exposures by regulatory portfolio and risk</t>
  </si>
  <si>
    <t>EU CCR4 – IRB approach – CCR exposures by portfolio and PD scale</t>
  </si>
  <si>
    <t>EU CCR5-A – Impact of netting and collateral held on exposure values</t>
  </si>
  <si>
    <t>EU CCR5-B – Composition of collateral for exposures to CCR</t>
  </si>
  <si>
    <t>EU MR1 – Market risk under the standardised approach</t>
  </si>
  <si>
    <t xml:space="preserve"> </t>
  </si>
  <si>
    <t>Sheet 1</t>
  </si>
  <si>
    <t>Cash and balances on demand at central banks</t>
  </si>
  <si>
    <t>Amounts owed by credit institutions and central banks</t>
  </si>
  <si>
    <t>Loans and advances at fair value</t>
  </si>
  <si>
    <t>Loans and advances at amortised cost</t>
  </si>
  <si>
    <t>Bonds at fair value</t>
  </si>
  <si>
    <t>Shares etc.</t>
  </si>
  <si>
    <t>Holdings in associates</t>
  </si>
  <si>
    <t>Assets related to pooled plans</t>
  </si>
  <si>
    <t>Other assets</t>
  </si>
  <si>
    <t>Amounts owed to credit institutions and central banks</t>
  </si>
  <si>
    <t>Deposits and other debt</t>
  </si>
  <si>
    <t>Deposits in pooled plans</t>
  </si>
  <si>
    <t>Bonds issued at amortised cost</t>
  </si>
  <si>
    <t>Other liabilities</t>
  </si>
  <si>
    <t>Subordinated capital</t>
  </si>
  <si>
    <t>Shareholders equity</t>
  </si>
  <si>
    <t>Carrying values as reported in published financial statements</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</si>
  <si>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</si>
  <si>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</si>
  <si>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</si>
  <si>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</si>
  <si>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</si>
  <si>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</si>
  <si>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</si>
  <si>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Liabilities</t>
  </si>
  <si>
    <t xml:space="preserve">At 31 December 2017 (DKK million) </t>
  </si>
  <si>
    <t xml:space="preserve">For Sydbank the scope of accounting consolidation and the scope of regulatorey consolidation are the same. Hence columns (a) and (b) of the template has been merged. </t>
  </si>
  <si>
    <t>Liabilities carrying value amount under the regulatory scope of consolidation (as per template EU LI1)</t>
  </si>
  <si>
    <t>Others</t>
  </si>
  <si>
    <t>Total</t>
  </si>
  <si>
    <t>Items subject to</t>
  </si>
  <si>
    <t>Credit risk framework</t>
  </si>
  <si>
    <t>CCR framework</t>
  </si>
  <si>
    <t>Sheet 2</t>
  </si>
  <si>
    <t>Total assets</t>
  </si>
  <si>
    <t>Total liabilities</t>
  </si>
  <si>
    <t>Assets carrying value amount under the scope of regulatory consolidation (as per template EU LI1)</t>
  </si>
  <si>
    <t>Total net amount under the regulatory scope of consolidation</t>
  </si>
  <si>
    <t>Off-balance-sheet amounts</t>
  </si>
  <si>
    <t>Differences in valuations</t>
  </si>
  <si>
    <t>Differences due to consideration of provisions</t>
  </si>
  <si>
    <t>Differences due to prudential filters</t>
  </si>
  <si>
    <t>Exposure amounts considered for regulatory purposes</t>
  </si>
  <si>
    <r>
      <rPr>
        <i/>
        <sz val="9"/>
        <rFont val="HelveticaNeueLT Pro 55 Roman"/>
        <family val="2"/>
      </rPr>
      <t>Differences due to different netting rules, other than those already included in row 2</t>
    </r>
  </si>
  <si>
    <t>Credit risk (excluding CCR)</t>
  </si>
  <si>
    <t>CCR</t>
  </si>
  <si>
    <t>Settlement risk</t>
  </si>
  <si>
    <t>Securitisation exposures in the banking book (after the cap)</t>
  </si>
  <si>
    <t>Market risk</t>
  </si>
  <si>
    <t>Large exposures</t>
  </si>
  <si>
    <t>Operational risk</t>
  </si>
  <si>
    <t>Floor adjustment</t>
  </si>
  <si>
    <t>EU OV1 - Overview of RWAs</t>
  </si>
  <si>
    <t>31 December 2017</t>
  </si>
  <si>
    <t>30 Sepember 2017</t>
  </si>
  <si>
    <t>RWAs</t>
  </si>
  <si>
    <t>Minimum capital requirements</t>
  </si>
  <si>
    <t>Of which the standardised approach</t>
  </si>
  <si>
    <t>Of which the foundation IRB (FIRB) approach</t>
  </si>
  <si>
    <t>Of which the advanced IRB (AIRB) approach</t>
  </si>
  <si>
    <t>Of which equity IRB under the simple risk-weighted approach or the IMA</t>
  </si>
  <si>
    <t>Of which mark to market</t>
  </si>
  <si>
    <t>Of which original exposure</t>
  </si>
  <si>
    <t>Of which internal model method (IMM)</t>
  </si>
  <si>
    <t>Of  which  risk  exposure  amount  for  contributions  to the default fund of a CCP</t>
  </si>
  <si>
    <t>Of which CVA</t>
  </si>
  <si>
    <t>Of which IRB approach</t>
  </si>
  <si>
    <t>Of which IRB supervisory formula approach (SFA)</t>
  </si>
  <si>
    <t>Of which internal assessment approach (IAA)</t>
  </si>
  <si>
    <t>Of which standardised approach</t>
  </si>
  <si>
    <t>Of which IMA</t>
  </si>
  <si>
    <t>Of which basic indicator approach</t>
  </si>
  <si>
    <t>Of which advanced measurement approach</t>
  </si>
  <si>
    <t>Amounts below the thresholds for deduction (subject to 250% risk weight)</t>
  </si>
  <si>
    <t>Average net exposures over 2017</t>
  </si>
  <si>
    <t>Net value of exposures at         31. December 2017</t>
  </si>
  <si>
    <t>Sheet 4</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</si>
  <si>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</si>
  <si>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</si>
  <si>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</si>
  <si>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</si>
  <si>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</si>
  <si>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</si>
  <si>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</si>
  <si>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</si>
  <si>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</si>
  <si>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</si>
  <si>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</si>
  <si>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</si>
  <si>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</si>
  <si>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</si>
  <si>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</si>
  <si>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</si>
  <si>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</si>
  <si>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</si>
  <si>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</si>
  <si>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</si>
  <si>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</si>
  <si>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</si>
  <si>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</si>
  <si>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</si>
  <si>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</si>
  <si>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</si>
  <si>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Europe</t>
  </si>
  <si>
    <t>Denmark</t>
  </si>
  <si>
    <t>Germany</t>
  </si>
  <si>
    <t>Schwizerland</t>
  </si>
  <si>
    <t>Other countries Europe</t>
  </si>
  <si>
    <t>USA</t>
  </si>
  <si>
    <t>EU CRB-C - Geographical breakdown of exposures</t>
  </si>
  <si>
    <t>Net value</t>
  </si>
  <si>
    <t>Sheet 5</t>
  </si>
  <si>
    <r>
      <rPr>
        <sz val="9"/>
        <color theme="1"/>
        <rFont val="HelveticaNeueLT Pro 55 Roman"/>
        <family val="2"/>
      </rPr>
      <t>b</t>
    </r>
  </si>
  <si>
    <r>
      <rPr>
        <sz val="9"/>
        <color theme="1"/>
        <rFont val="HelveticaNeueLT Pro 55 Roman"/>
        <family val="2"/>
      </rPr>
      <t>c</t>
    </r>
  </si>
  <si>
    <t>EU CRB-D - Concentration of exposures by industry or counterparty types</t>
  </si>
  <si>
    <t>Claims on institutions and corporates with a short- term credit assessment</t>
  </si>
  <si>
    <t>Agriculture, hunting, forestry and fisheries</t>
  </si>
  <si>
    <t>Manufactoring and extraction of raw materials</t>
  </si>
  <si>
    <t>Energy supply etc.</t>
  </si>
  <si>
    <t>Building and construction</t>
  </si>
  <si>
    <t>Trade</t>
  </si>
  <si>
    <t>Transportation, hotels and restaurants</t>
  </si>
  <si>
    <t>Information and communication</t>
  </si>
  <si>
    <t>Finance and insurance</t>
  </si>
  <si>
    <t>Real property</t>
  </si>
  <si>
    <t>Other corporate lending</t>
  </si>
  <si>
    <t>Retail clients</t>
  </si>
  <si>
    <t>Public authorities</t>
  </si>
  <si>
    <t>Credit institutions</t>
  </si>
  <si>
    <t>Sheet 6</t>
  </si>
  <si>
    <t>EU CRB-E - Maturity of exposures</t>
  </si>
  <si>
    <t>Net exposure value</t>
  </si>
  <si>
    <t>On demand</t>
  </si>
  <si>
    <t>&lt;= 1 year</t>
  </si>
  <si>
    <t>&gt; 1 year &lt;= 5 years</t>
  </si>
  <si>
    <t>&gt; 5 years</t>
  </si>
  <si>
    <t>No stated maturity</t>
  </si>
  <si>
    <t>Sheet 7</t>
  </si>
  <si>
    <t>EU CR1-A -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</si>
  <si>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</si>
  <si>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</si>
  <si>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</si>
  <si>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</si>
  <si>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</si>
  <si>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</si>
  <si>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</si>
  <si>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</si>
  <si>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EU CR1-B - Credit quality of exposures by industry or counterparty types</t>
  </si>
  <si>
    <t>Sheet 8</t>
  </si>
  <si>
    <t>Sheet 9</t>
  </si>
  <si>
    <t>EU CR1-C - Credit quality of exposures by geography</t>
  </si>
  <si>
    <t>Schwitzerland</t>
  </si>
  <si>
    <t>Sheet 10</t>
  </si>
  <si>
    <t>EU CR1-D - Ageing of past-due exposures</t>
  </si>
  <si>
    <t>Loans</t>
  </si>
  <si>
    <t>Debt securities</t>
  </si>
  <si>
    <t>Total exposures</t>
  </si>
  <si>
    <t>Gross carrying values</t>
  </si>
  <si>
    <t>&lt;= 30 days</t>
  </si>
  <si>
    <t>&gt; 30 days &lt;= 60 days</t>
  </si>
  <si>
    <t>&gt; 60 days &lt;= 90 days</t>
  </si>
  <si>
    <t>&gt; 90 days &lt;= 180 days</t>
  </si>
  <si>
    <t>&gt;180 days &lt;= 1 year</t>
  </si>
  <si>
    <t>&gt; 1 year</t>
  </si>
  <si>
    <t>Sheet 11</t>
  </si>
  <si>
    <t>EU CR1-E - Non-perforing and forborne exposures</t>
  </si>
  <si>
    <t>Gross carrying values of performing and non-performing exposures</t>
  </si>
  <si>
    <t>Accumulated impairment and provisions and negative fair value adjustments due to credit risk</t>
  </si>
  <si>
    <t>Collaterals and financial guarantees received</t>
  </si>
  <si>
    <t>Of which performing but past due &gt; 30 days and &lt;= 90 days</t>
  </si>
  <si>
    <t>Of which performing forborne</t>
  </si>
  <si>
    <t>Of which non-performing</t>
  </si>
  <si>
    <t>On performing exposures</t>
  </si>
  <si>
    <t>On non-performing exposures</t>
  </si>
  <si>
    <t>On non- performing exposures</t>
  </si>
  <si>
    <t>Of which forborne exposures</t>
  </si>
  <si>
    <t>Of which defaulted</t>
  </si>
  <si>
    <t>Of which impaired</t>
  </si>
  <si>
    <t>Of which forborne</t>
  </si>
  <si>
    <t>010</t>
  </si>
  <si>
    <t>020</t>
  </si>
  <si>
    <t>030</t>
  </si>
  <si>
    <t>Loans and advances</t>
  </si>
  <si>
    <t>Off-balance-sheet exposures</t>
  </si>
  <si>
    <r>
      <rPr>
        <b/>
        <i/>
        <sz val="9"/>
        <rFont val="HelveticaNeueLT Pro 55 Roman"/>
        <family val="2"/>
      </rPr>
      <t>Total standardised approach</t>
    </r>
  </si>
  <si>
    <r>
      <rPr>
        <b/>
        <i/>
        <sz val="9"/>
        <rFont val="HelveticaNeueLT Pro 55 Roman"/>
        <family val="2"/>
      </rPr>
      <t>Total</t>
    </r>
  </si>
  <si>
    <t>Of which: Loans</t>
  </si>
  <si>
    <t>Of which: Debt securities</t>
  </si>
  <si>
    <t>Of which: Off- balance-sheet exposures</t>
  </si>
  <si>
    <t>Sheet 12</t>
  </si>
  <si>
    <t>EU CR2-A - Changes in the stock of general and specifik credit risk adjustments</t>
  </si>
  <si>
    <t>Accumulated specifik credit risk adjustment</t>
  </si>
  <si>
    <t>Accumulated general credit risk adjustment</t>
  </si>
  <si>
    <t>Closing balance</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</si>
  <si>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</si>
  <si>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</si>
  <si>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</si>
  <si>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</si>
  <si>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</si>
  <si>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</si>
  <si>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Other adjustments</t>
  </si>
  <si>
    <t>Recoveries   on   credit   risk   adjustments recorded directly to the statement of profit or loss</t>
  </si>
  <si>
    <t>Specific   credit   risk   adjustments   directly recorded to the statement of profit or loss</t>
  </si>
  <si>
    <t>Sheet 13</t>
  </si>
  <si>
    <t>EU CR2-B - Changes in the stock of defaulted and ipaired loans and debt securities</t>
  </si>
  <si>
    <t>Loans and debt securities that have defaulted or impaired since the last reporting period</t>
  </si>
  <si>
    <t>Returned to non-defaulted status</t>
  </si>
  <si>
    <t>Amounts written off</t>
  </si>
  <si>
    <t>Other changes</t>
  </si>
  <si>
    <t>Gross carrying value defaulted exposures</t>
  </si>
  <si>
    <r>
      <rPr>
        <i/>
        <sz val="9"/>
        <rFont val="HelveticaNeueLT Pro 55 Roman"/>
        <family val="2"/>
      </rPr>
      <t>Of which: Specialised lending</t>
    </r>
  </si>
  <si>
    <r>
      <rPr>
        <i/>
        <sz val="9"/>
        <rFont val="HelveticaNeueLT Pro 55 Roman"/>
        <family val="2"/>
      </rPr>
      <t>Secured by real estate property</t>
    </r>
  </si>
  <si>
    <r>
      <rPr>
        <i/>
        <sz val="9"/>
        <rFont val="HelveticaNeueLT Pro 55 Roman"/>
        <family val="2"/>
      </rPr>
      <t>Qualifying revolving</t>
    </r>
  </si>
  <si>
    <r>
      <rPr>
        <b/>
        <sz val="9"/>
        <rFont val="HelveticaNeueLT Pro 55 Roman"/>
        <family val="2"/>
      </rPr>
      <t>Total IRB approach</t>
    </r>
  </si>
  <si>
    <t>Sheet 14</t>
  </si>
  <si>
    <t>EU CR3 - CRM techniques - Overview</t>
  </si>
  <si>
    <t>Total loans</t>
  </si>
  <si>
    <t>Total debt securities</t>
  </si>
  <si>
    <r>
      <rPr>
        <sz val="10"/>
        <color theme="0"/>
        <rFont val="Segoe UI"/>
        <family val="2"/>
      </rPr>
      <t>Exposures unsecured – Carrying amount</t>
    </r>
  </si>
  <si>
    <r>
      <rPr>
        <sz val="10"/>
        <color theme="0"/>
        <rFont val="Segoe UI"/>
        <family val="2"/>
      </rPr>
      <t>Exposures  secured – Carrying amount</t>
    </r>
  </si>
  <si>
    <r>
      <rPr>
        <sz val="10"/>
        <color theme="0"/>
        <rFont val="Segoe UI"/>
        <family val="2"/>
      </rPr>
      <t>Exposures secured by collateral</t>
    </r>
  </si>
  <si>
    <r>
      <rPr>
        <sz val="10"/>
        <color theme="0"/>
        <rFont val="Segoe UI"/>
        <family val="2"/>
      </rPr>
      <t>Exposures secured by financial guarantees</t>
    </r>
  </si>
  <si>
    <r>
      <rPr>
        <sz val="10"/>
        <color theme="0"/>
        <rFont val="Segoe UI"/>
        <family val="2"/>
      </rPr>
      <t>Exposures secured by credit derivatives</t>
    </r>
  </si>
  <si>
    <t>Sheet 15</t>
  </si>
  <si>
    <t>EU CR4 - Standardised approach - Credit risk exposure and CRM effects</t>
  </si>
  <si>
    <t>Exposures before CCF and CRM</t>
  </si>
  <si>
    <t>Exposures post CCF and CRM</t>
  </si>
  <si>
    <t>RWAs and RWA density</t>
  </si>
  <si>
    <t>Exposure classes</t>
  </si>
  <si>
    <t>On-balance-sheet-amount</t>
  </si>
  <si>
    <t>Off-balance-sheet amount</t>
  </si>
  <si>
    <t>Regional government or local authorities</t>
  </si>
  <si>
    <t>Exposures associated with particularly high risk</t>
  </si>
  <si>
    <t>Institutions and corporates with a short-term credit assessment</t>
  </si>
  <si>
    <t>Collective investment undertakings</t>
  </si>
  <si>
    <t>Other items</t>
  </si>
  <si>
    <t>Sheet 16</t>
  </si>
  <si>
    <t>Risk weight</t>
  </si>
  <si>
    <t>Of which unrated</t>
  </si>
  <si>
    <t>Deducted</t>
  </si>
  <si>
    <t>EU CR5 - Standardised approach</t>
  </si>
  <si>
    <t>Sheet 17</t>
  </si>
  <si>
    <t>EU CR6 - IRB approach - Credit risk exposures by exposure class and PD range</t>
  </si>
  <si>
    <t>Retail mortgage</t>
  </si>
  <si>
    <t>PD scale</t>
  </si>
  <si>
    <t>Original on-balance-sheet gross exposures</t>
  </si>
  <si>
    <t>Value adjustments and provisions</t>
  </si>
  <si>
    <r>
      <rPr>
        <sz val="10"/>
        <color theme="0"/>
        <rFont val="Segoe UI"/>
        <family val="2"/>
      </rPr>
      <t>Off- balance- sheet exposures pre-CCF</t>
    </r>
  </si>
  <si>
    <r>
      <rPr>
        <sz val="10"/>
        <color theme="0"/>
        <rFont val="Segoe UI"/>
        <family val="2"/>
      </rPr>
      <t>Average CCF</t>
    </r>
  </si>
  <si>
    <r>
      <rPr>
        <sz val="10"/>
        <color theme="0"/>
        <rFont val="Segoe UI"/>
        <family val="2"/>
      </rPr>
      <t>Average PD</t>
    </r>
  </si>
  <si>
    <r>
      <rPr>
        <sz val="10"/>
        <color theme="0"/>
        <rFont val="Segoe UI"/>
        <family val="2"/>
      </rPr>
      <t>Number of obligors</t>
    </r>
  </si>
  <si>
    <r>
      <rPr>
        <sz val="10"/>
        <color theme="0"/>
        <rFont val="Segoe UI"/>
        <family val="2"/>
      </rPr>
      <t>Average LGD</t>
    </r>
  </si>
  <si>
    <r>
      <rPr>
        <sz val="10"/>
        <color theme="0"/>
        <rFont val="Segoe UI"/>
        <family val="2"/>
      </rPr>
      <t>Average maturity</t>
    </r>
  </si>
  <si>
    <r>
      <rPr>
        <sz val="10"/>
        <color theme="0"/>
        <rFont val="Segoe UI"/>
        <family val="2"/>
      </rPr>
      <t>RWAs</t>
    </r>
  </si>
  <si>
    <r>
      <rPr>
        <sz val="10"/>
        <color theme="0"/>
        <rFont val="Segoe UI"/>
        <family val="2"/>
      </rPr>
      <t>RWA
density</t>
    </r>
  </si>
  <si>
    <r>
      <rPr>
        <sz val="10"/>
        <color theme="0"/>
        <rFont val="Segoe UI"/>
        <family val="2"/>
      </rPr>
      <t>EL</t>
    </r>
  </si>
  <si>
    <t>EAD post CRM and post CCF</t>
  </si>
  <si>
    <t>Subtotal</t>
  </si>
  <si>
    <t>0.00 to &lt;0.15</t>
  </si>
  <si>
    <t>0.15 to &lt;0.25</t>
  </si>
  <si>
    <t>0.25 to &lt;0.50</t>
  </si>
  <si>
    <t>0.50 to &lt;0.75</t>
  </si>
  <si>
    <t>0.75 to &lt;2.50</t>
  </si>
  <si>
    <t>2.50 to &lt;10.00</t>
  </si>
  <si>
    <t>10.00 to &lt;100.00</t>
  </si>
  <si>
    <t>100.00 (Default)</t>
  </si>
  <si>
    <t>Retail other</t>
  </si>
  <si>
    <t>Corporate SME</t>
  </si>
  <si>
    <t>Corporate non SME</t>
  </si>
  <si>
    <t>Average maturity (years)</t>
  </si>
  <si>
    <t>Total (all portfolios)</t>
  </si>
  <si>
    <t>Sheet 18</t>
  </si>
  <si>
    <t>EU CR8 - RWA flow statements of credit risk exposures under the IRB approach</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</si>
  <si>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</si>
  <si>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</si>
  <si>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</si>
  <si>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</si>
  <si>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</si>
  <si>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</si>
  <si>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</si>
  <si>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</si>
  <si>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</si>
  <si>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RWA amounts</t>
  </si>
  <si>
    <t>Capital requirements</t>
  </si>
  <si>
    <t>Sheet 19</t>
  </si>
  <si>
    <t>EU CCR1 - Analysis of CCR exposure by approach</t>
  </si>
  <si>
    <t>Mark to market</t>
  </si>
  <si>
    <t>Original exposure</t>
  </si>
  <si>
    <t>Standardised approach</t>
  </si>
  <si>
    <t>IMM (for derivatives and SFTs)</t>
  </si>
  <si>
    <t>Of which securities financing transactions</t>
  </si>
  <si>
    <t>Of which derivatives and long settlement transactions</t>
  </si>
  <si>
    <t>Of which from contractual cross- product netting</t>
  </si>
  <si>
    <t>Financial collateral simple method (for SFTs)</t>
  </si>
  <si>
    <t>Financial collateral comprehensive method (for SFTs)</t>
  </si>
  <si>
    <t>VaR for SFTs</t>
  </si>
  <si>
    <t>Notional</t>
  </si>
  <si>
    <t>Potential future credit exposure</t>
  </si>
  <si>
    <t>EEPE</t>
  </si>
  <si>
    <t>Multiplier</t>
  </si>
  <si>
    <t>EAD post CRM</t>
  </si>
  <si>
    <t>Sheet 20</t>
  </si>
  <si>
    <t>EU CCR2 - CVA capital charge</t>
  </si>
  <si>
    <t>Replacement cost/ current market value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</si>
  <si>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</si>
  <si>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</si>
  <si>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</si>
  <si>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</si>
  <si>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</si>
  <si>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</si>
  <si>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</si>
  <si>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</si>
  <si>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Sheet 21</t>
  </si>
  <si>
    <t>Sheet 22</t>
  </si>
  <si>
    <t>EU CCR3 - Standardised approach - CCR exposures by regulatory portfolio risk</t>
  </si>
  <si>
    <t>Corporate</t>
  </si>
  <si>
    <t>EU CCR4 - IRB approach - CCR exposures by portfolio and PD scale</t>
  </si>
  <si>
    <t>Sheet 23</t>
  </si>
  <si>
    <r>
      <rPr>
        <sz val="9"/>
        <color theme="0"/>
        <rFont val="Segoe UI"/>
        <family val="2"/>
      </rPr>
      <t>Gross positive fair value or net carrying amount</t>
    </r>
  </si>
  <si>
    <r>
      <rPr>
        <sz val="9"/>
        <color theme="0"/>
        <rFont val="Segoe UI"/>
        <family val="2"/>
      </rPr>
      <t>Netting benefits</t>
    </r>
  </si>
  <si>
    <r>
      <rPr>
        <sz val="9"/>
        <color theme="0"/>
        <rFont val="Segoe UI"/>
        <family val="2"/>
      </rPr>
      <t>Netted current credit exposure</t>
    </r>
  </si>
  <si>
    <r>
      <rPr>
        <sz val="9"/>
        <color theme="0"/>
        <rFont val="Segoe UI"/>
        <family val="2"/>
      </rPr>
      <t>Collateral held</t>
    </r>
  </si>
  <si>
    <r>
      <rPr>
        <sz val="9"/>
        <color theme="0"/>
        <rFont val="Segoe UI"/>
        <family val="2"/>
      </rPr>
      <t>Net credit exposure</t>
    </r>
  </si>
  <si>
    <t xml:space="preserve">Total </t>
  </si>
  <si>
    <t>Derivatives</t>
  </si>
  <si>
    <t>SFTs</t>
  </si>
  <si>
    <t>Cross-product netting</t>
  </si>
  <si>
    <t>EU CCR5-A - Impact of netting and collateral held on exposure value</t>
  </si>
  <si>
    <t>Sheet 24</t>
  </si>
  <si>
    <t>EU CCR5-B - Composition of collateral for exposures to CCR</t>
  </si>
  <si>
    <t>Segregated</t>
  </si>
  <si>
    <t>Unsegregated</t>
  </si>
  <si>
    <t>Fair value of collateral received</t>
  </si>
  <si>
    <t>Fair value of collateral posted</t>
  </si>
  <si>
    <t>Fair value of posted collateral</t>
  </si>
  <si>
    <t>Collateral used in derivative transactions</t>
  </si>
  <si>
    <t>Collateral used in SFTs</t>
  </si>
  <si>
    <t>Sheet 25</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</si>
  <si>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</si>
  <si>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</si>
  <si>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</si>
  <si>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</si>
  <si>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</si>
  <si>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</si>
  <si>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</si>
  <si>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</si>
  <si>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</si>
  <si>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</si>
  <si>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</si>
  <si>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Sheet 26</t>
  </si>
  <si>
    <t>Business combinations, including acquisitions and disposals of subsidiaries</t>
  </si>
  <si>
    <t>Liqiudity Coverage Ratio (LIQ1)</t>
  </si>
  <si>
    <t>Liqiudity Coverage Ratio (Explanation)</t>
  </si>
  <si>
    <t>Credit Risk</t>
  </si>
  <si>
    <t>Page 5</t>
  </si>
  <si>
    <t>Page 4-11</t>
  </si>
  <si>
    <t>Page 24</t>
  </si>
  <si>
    <t>Note - Risk Management Note 3 Solvency</t>
  </si>
  <si>
    <t>Page 20-21</t>
  </si>
  <si>
    <t>Note - Risk Management Credit risk section</t>
  </si>
  <si>
    <t>Note - Risk Management Market risk section</t>
  </si>
  <si>
    <t xml:space="preserve">EU CR9 - IRB approach - Backtesting </t>
  </si>
  <si>
    <t>Exposure class</t>
  </si>
  <si>
    <t>PD range</t>
  </si>
  <si>
    <t>0,03% - 45,65%</t>
  </si>
  <si>
    <t>0,03% - 50,04%</t>
  </si>
  <si>
    <t>0,03% - 38,04%</t>
  </si>
  <si>
    <t>Weighted average PD</t>
  </si>
  <si>
    <t>Arithmetic average PD by obligors</t>
  </si>
  <si>
    <t>Number of obligors</t>
  </si>
  <si>
    <t>End of previous year</t>
  </si>
  <si>
    <t>End of year</t>
  </si>
  <si>
    <t>Defaulted obligors in the year</t>
  </si>
  <si>
    <t>Of which new obligors</t>
  </si>
  <si>
    <t>Average historical annual default rate</t>
  </si>
  <si>
    <t>Sheet 27</t>
  </si>
  <si>
    <t>Sheet 28</t>
  </si>
  <si>
    <t>External rating equivalent</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</si>
  <si>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</si>
  <si>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</si>
  <si>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Page 6-11</t>
  </si>
  <si>
    <t>Page 32</t>
  </si>
  <si>
    <t>Sheet 29</t>
  </si>
  <si>
    <t>Sheet 30</t>
  </si>
  <si>
    <t>Sheet 31</t>
  </si>
  <si>
    <t>Asset encumbrance - Template A</t>
  </si>
  <si>
    <t>Asset encumbrance - Template B</t>
  </si>
  <si>
    <t>Asset encumbrance - Template C</t>
  </si>
  <si>
    <t>Asset encumbrance - Template D</t>
  </si>
  <si>
    <t>Sheet 32</t>
  </si>
  <si>
    <t>Sheet 34</t>
  </si>
  <si>
    <t>Sheet 33</t>
  </si>
  <si>
    <t>Liquidity coverage ratio</t>
  </si>
  <si>
    <t>Consolidated (DKK million)</t>
  </si>
  <si>
    <t>Unweighted value (average)</t>
  </si>
  <si>
    <t>Weighted value (average)</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</si>
  <si>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</si>
  <si>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</si>
  <si>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</si>
  <si>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</si>
  <si>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</si>
  <si>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</si>
  <si>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</si>
  <si>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</si>
  <si>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</si>
  <si>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</si>
  <si>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</si>
  <si>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</si>
  <si>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</si>
  <si>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</si>
  <si>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</si>
  <si>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</si>
  <si>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</si>
  <si>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</si>
  <si>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</si>
  <si>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</si>
  <si>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</si>
  <si>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</si>
  <si>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</si>
  <si>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</si>
  <si>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</si>
  <si>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</si>
  <si>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</si>
  <si>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</si>
  <si>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</si>
  <si>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</si>
  <si>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</si>
  <si>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</si>
  <si>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</si>
  <si>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</si>
  <si>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</si>
  <si>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</si>
  <si>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</si>
  <si>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</si>
  <si>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</si>
  <si>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</si>
  <si>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</si>
  <si>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</si>
  <si>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</si>
  <si>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</si>
  <si>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</si>
  <si>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</si>
  <si>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</si>
  <si>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</si>
  <si>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</si>
  <si>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</si>
  <si>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TOTAL ADJUSTED VALUE</t>
  </si>
  <si>
    <t>21</t>
  </si>
  <si>
    <t>LIQUIDITY BUFFER</t>
  </si>
  <si>
    <t>22</t>
  </si>
  <si>
    <t>TOTAL NET CASH OUTFLOWS</t>
  </si>
  <si>
    <t>23</t>
  </si>
  <si>
    <t>LIQUIDITY COVERAGE RATIO (%)</t>
  </si>
  <si>
    <t>Okt, Nov, Dec</t>
  </si>
  <si>
    <t>Explanation of liquidity coverage ratio</t>
  </si>
  <si>
    <t>Concentration of funding and liquidity sources</t>
  </si>
  <si>
    <t>The Group has a diversified funding base with the main funding source being retail deposits.</t>
  </si>
  <si>
    <t>Derivative exposures and potential collateral calls</t>
  </si>
  <si>
    <t>The impact of an adverse market scenario is calculated using the Historical Look Back Approach (HLBA).</t>
  </si>
  <si>
    <t>Currency mismatch in the LCR</t>
  </si>
  <si>
    <t>Sydbank complies with the requirements set forth by the Danish FSA to have a minimum LCR of 100% for Euro.</t>
  </si>
  <si>
    <t>A description of the degree of centralisation of liquidity management and interaction between the group’s units</t>
  </si>
  <si>
    <t xml:space="preserve">The majority of liquidity risk is centralized and managed in Group Treasury.  </t>
  </si>
  <si>
    <t>Other items in the LCR calculation that are not captured in the LCR disclosure template but that the institution considers relevant for its liquidity profile</t>
  </si>
  <si>
    <t>-</t>
  </si>
  <si>
    <t>Template A - Encumbered and unencumbered assets</t>
  </si>
  <si>
    <t>Carrying amount of encumbered assets</t>
  </si>
  <si>
    <t>Fair value of encumbered assets</t>
  </si>
  <si>
    <t>Carrying amount of unencumbered assets</t>
  </si>
  <si>
    <t>Fair value of unencumbered assets</t>
  </si>
  <si>
    <t>Assets of the reporting institution</t>
  </si>
  <si>
    <t>Equity instruments</t>
  </si>
  <si>
    <t>Template B -  collateral received</t>
  </si>
  <si>
    <t>Fair value of encumbered collateral received or own debt securities issued</t>
  </si>
  <si>
    <t>Fair value of collateral received or own debt securities issued available for encumbrance</t>
  </si>
  <si>
    <t>Collateral received by the reporting institution</t>
  </si>
  <si>
    <t>Other collateral received</t>
  </si>
  <si>
    <t>Template C - Sources of encumbrance</t>
  </si>
  <si>
    <t>Matching liabilities, contingent liabilities or securities lent</t>
  </si>
  <si>
    <t>Assets, collateral received and own
debt securities issued other than covered bonds and ABSs encumbered</t>
  </si>
  <si>
    <t>Carrying amount of selected financial liabilities</t>
  </si>
  <si>
    <t>Note - Risk Management Liquidity risk section</t>
  </si>
  <si>
    <t>The Group's risk policy states that:</t>
  </si>
  <si>
    <t>Asset encumbrance may only occur as part of ordinary banking operations and includes securities provided as collateral with the central bank and in the repo market, collateral for clearing transactions as well as collateral under CSA agrreements.</t>
  </si>
  <si>
    <t>Asset encumbrance may be by way of deposits with credit institutions or securities.</t>
  </si>
  <si>
    <t>Moreover assets encumbrance may be by way of funding of mortgage-like loans via external counterparties.</t>
  </si>
  <si>
    <t>Cash</t>
  </si>
  <si>
    <t>RWA density</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</si>
  <si>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</si>
  <si>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</si>
  <si>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</si>
  <si>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</si>
  <si>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</si>
  <si>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</si>
  <si>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</si>
  <si>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</si>
  <si>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</si>
  <si>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</si>
  <si>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</si>
  <si>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</si>
  <si>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</si>
  <si>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</si>
  <si>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</si>
  <si>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</si>
  <si>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EU CR7 - IRB approach - Effekt on the RWAs of credit derivatives used as CRM techniques</t>
  </si>
  <si>
    <t>EU LI3 - Outline of the differences in the scopes of consolidation (entity by entity)</t>
  </si>
  <si>
    <t>Note 44 - Group holdings and enterprises</t>
  </si>
  <si>
    <t>Note 18 - Loans and advances</t>
  </si>
  <si>
    <t>Sheet 3</t>
  </si>
  <si>
    <t>Template D - Information on importance of  encumbrance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</si>
</sst>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 * #,##0_ ;_ * \-#,##0_ ;_ * &quot;-&quot;??_ ;_ @_ "/>
    <numFmt numFmtId="165" formatCode="_ * #,##0.0_ ;_ * \-#,##0.0_ ;_ * &quot;-&quot;??_ ;_ @_ "/>
    <numFmt numFmtId="166" formatCode="\ #,##0_ ;\ \-#,##0_ ;\ &quot;-&quot;??_ ;_ @_ "/>
    <numFmt numFmtId="167" formatCode="\ #,##0_ ;\ \-#,##0_ ;\ &quot;-&quot;_ ;_ @_ "/>
    <numFmt numFmtId="168" formatCode="_ * #,##0.000_ ;_ * \-#,##0.000_ ;_ * &quot;-&quot;??_ ;_ @_ "/>
    <numFmt numFmtId="169" formatCode="_ * #,##0.000000_ ;_ * \-#,##0.000000_ ;_ * &quot;-&quot;??_ ;_ @_ "/>
    <numFmt numFmtId="170" formatCode="_ * #,##0.000_ ;_ * \-#,##0.000_ ;_ * &quot;-&quot;???_ ;_ @_ "/>
  </numFmts>
  <fonts count="37" x14ac:knownFonts="1">
    <font>
      <sz val="10"/>
      <color theme="1"/>
      <name val="Arial"/>
      <family val="2"/>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sz val="12"/>
      <color theme="0"/>
      <name val="HelveticaNeueLT Pro 55 Roman"/>
      <family val="2"/>
    </font>
    <font>
      <u/>
      <sz val="10"/>
      <color theme="10"/>
      <name val="Arial"/>
      <family val="2"/>
    </font>
    <font>
      <b/>
      <sz val="18"/>
      <color rgb="FF002F5F"/>
      <name val="HelveticaNeueLT Pro 55 Roman"/>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i/>
      <sz val="9"/>
      <color rgb="FF000000"/>
      <name val="HelveticaNeueLT Pro 55 Roman"/>
      <family val="2"/>
    </font>
    <font>
      <i/>
      <sz val="10"/>
      <color theme="1"/>
      <name val="HelveticaNeueLT Pro 55 Roman"/>
      <family val="2"/>
    </font>
    <font>
      <b/>
      <sz val="10"/>
      <color theme="1"/>
      <name val="Arial"/>
      <family val="2"/>
    </font>
    <font>
      <sz val="10"/>
      <color theme="0"/>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i/>
      <sz val="9"/>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10"/>
      <color theme="0"/>
      <name val="Tahoma"/>
      <family val="2"/>
    </font>
    <font>
      <b/>
      <sz val="9"/>
      <name val="Segoe UI"/>
      <family val="2"/>
    </font>
    <font>
      <sz val="9"/>
      <name val="Segoe UI"/>
      <family val="2"/>
    </font>
    <font>
      <sz val="9"/>
      <color theme="1"/>
      <name val="Arial"/>
      <family val="2"/>
    </font>
    <font>
      <b/>
      <sz val="9"/>
      <color theme="1"/>
      <name val="Arial"/>
      <family val="2"/>
    </font>
    <font>
      <sz val="11"/>
      <color theme="1"/>
      <name val="Calibri"/>
      <family val="2"/>
      <scheme val="minor"/>
    </font>
    <font>
      <sz val="12"/>
      <name val="HelveticaNeueLT Pro 55 Roman"/>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s>
  <borders count="30">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0"/>
      </top>
      <bottom style="thin">
        <color indexed="64"/>
      </bottom>
      <diagonal/>
    </border>
    <border>
      <left/>
      <right/>
      <top/>
      <bottom style="thin">
        <color theme="0" tint="-4.9989318521683403E-2"/>
      </bottom>
      <diagonal/>
    </border>
    <border>
      <left/>
      <right/>
      <top style="thin">
        <color theme="0" tint="-4.9989318521683403E-2"/>
      </top>
      <bottom style="medium">
        <color indexed="64"/>
      </bottom>
      <diagonal/>
    </border>
  </borders>
  <cellStyleXfs count="7">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2" fillId="0" borderId="0"/>
    <xf numFmtId="0" fontId="35" fillId="0" borderId="0"/>
    <xf numFmtId="9" fontId="35" fillId="0" borderId="0" applyFont="0" applyFill="0" applyBorder="0" applyAlignment="0" applyProtection="0"/>
  </cellStyleXfs>
  <cellXfs count="351">
    <xf numFmtId="0" fontId="0" fillId="0" borderId="0" xfId="0"/>
    <xf numFmtId="0" fontId="0" fillId="2" borderId="0" xfId="0" applyFill="1"/>
    <xf numFmtId="0" fontId="2" fillId="2" borderId="0" xfId="0" applyFont="1" applyFill="1"/>
    <xf numFmtId="0" fontId="3" fillId="3" borderId="0" xfId="0" applyFont="1" applyFill="1" applyAlignment="1">
      <alignment horizontal="center"/>
    </xf>
    <xf numFmtId="0" fontId="4" fillId="2" borderId="0" xfId="0" applyFont="1" applyFill="1"/>
    <xf numFmtId="0" fontId="4" fillId="2" borderId="0" xfId="0" applyFont="1" applyFill="1" applyAlignment="1">
      <alignment horizontal="center"/>
    </xf>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xf numFmtId="0" fontId="4" fillId="2" borderId="1" xfId="0" applyFont="1" applyFill="1" applyBorder="1" applyAlignment="1">
      <alignment horizontal="center"/>
    </xf>
    <xf numFmtId="0" fontId="6" fillId="3" borderId="0" xfId="0" applyFont="1" applyFill="1" applyAlignment="1">
      <alignment horizontal="center"/>
    </xf>
    <xf numFmtId="0" fontId="2" fillId="2" borderId="0" xfId="2" applyFont="1" applyFill="1" applyBorder="1" applyAlignment="1">
      <alignment horizontal="center" vertical="center" wrapText="1"/>
    </xf>
    <xf numFmtId="0" fontId="5" fillId="2" borderId="1" xfId="0" applyFont="1" applyFill="1" applyBorder="1" applyAlignment="1">
      <alignment horizontal="left" vertical="top"/>
    </xf>
    <xf numFmtId="0" fontId="9" fillId="3" borderId="0" xfId="0" applyFont="1" applyFill="1"/>
    <xf numFmtId="0" fontId="6" fillId="3" borderId="0" xfId="0" applyFont="1" applyFill="1"/>
    <xf numFmtId="0" fontId="6" fillId="2" borderId="0" xfId="0" applyFont="1" applyFill="1"/>
    <xf numFmtId="0" fontId="6" fillId="2" borderId="0" xfId="0" applyFont="1" applyFill="1" applyAlignment="1">
      <alignment horizontal="center"/>
    </xf>
    <xf numFmtId="0" fontId="3" fillId="3" borderId="0" xfId="0" applyFont="1" applyFill="1" applyBorder="1" applyAlignment="1">
      <alignment vertical="top"/>
    </xf>
    <xf numFmtId="0" fontId="8" fillId="2" borderId="0" xfId="0" applyFont="1" applyFill="1"/>
    <xf numFmtId="0" fontId="3" fillId="3" borderId="0" xfId="0" applyFont="1" applyFill="1" applyBorder="1" applyAlignment="1">
      <alignment vertical="top" wrapText="1"/>
    </xf>
    <xf numFmtId="0" fontId="3"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64" fontId="4" fillId="2" borderId="0" xfId="1" applyNumberFormat="1" applyFont="1" applyFill="1" applyBorder="1" applyAlignment="1">
      <alignment horizontal="left" vertical="top" wrapText="1"/>
    </xf>
    <xf numFmtId="0" fontId="11" fillId="2" borderId="4" xfId="0" applyFont="1" applyFill="1" applyBorder="1" applyAlignment="1">
      <alignment horizontal="left" vertical="top" wrapText="1"/>
    </xf>
    <xf numFmtId="164" fontId="13" fillId="2" borderId="4" xfId="1" applyNumberFormat="1" applyFont="1" applyFill="1" applyBorder="1" applyAlignment="1">
      <alignment horizontal="left" vertical="top" wrapText="1"/>
    </xf>
    <xf numFmtId="164" fontId="4" fillId="2" borderId="4" xfId="1" applyNumberFormat="1" applyFont="1" applyFill="1" applyBorder="1" applyAlignment="1">
      <alignment horizontal="left" vertical="top" wrapText="1"/>
    </xf>
    <xf numFmtId="164" fontId="13" fillId="2" borderId="0" xfId="1" applyNumberFormat="1" applyFont="1" applyFill="1" applyBorder="1" applyAlignment="1">
      <alignment horizontal="left" vertical="top" wrapText="1"/>
    </xf>
    <xf numFmtId="0" fontId="10" fillId="3" borderId="0" xfId="0" applyFont="1" applyFill="1" applyBorder="1" applyAlignment="1">
      <alignment vertical="center"/>
    </xf>
    <xf numFmtId="0" fontId="3" fillId="3" borderId="0" xfId="0" applyFont="1" applyFill="1" applyBorder="1" applyAlignment="1">
      <alignment vertical="center"/>
    </xf>
    <xf numFmtId="1" fontId="14" fillId="2" borderId="0"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1" fontId="15" fillId="2" borderId="4" xfId="0" applyNumberFormat="1" applyFont="1" applyFill="1" applyBorder="1" applyAlignment="1">
      <alignment horizontal="center" vertical="top" wrapText="1"/>
    </xf>
    <xf numFmtId="0" fontId="12" fillId="2" borderId="4" xfId="0" applyFont="1" applyFill="1" applyBorder="1" applyAlignment="1">
      <alignment horizontal="left" vertical="top" wrapText="1"/>
    </xf>
    <xf numFmtId="1" fontId="15" fillId="2" borderId="0" xfId="0" applyNumberFormat="1" applyFont="1" applyFill="1" applyBorder="1" applyAlignment="1">
      <alignment horizontal="center" vertical="top" wrapText="1"/>
    </xf>
    <xf numFmtId="0" fontId="16" fillId="2" borderId="0" xfId="0" applyFont="1" applyFill="1" applyBorder="1" applyAlignment="1">
      <alignment horizontal="left" vertical="top" wrapText="1"/>
    </xf>
    <xf numFmtId="1" fontId="14" fillId="2" borderId="4" xfId="0" applyNumberFormat="1" applyFont="1" applyFill="1" applyBorder="1" applyAlignment="1">
      <alignment horizontal="center" vertical="top" wrapText="1"/>
    </xf>
    <xf numFmtId="0" fontId="4" fillId="2" borderId="0" xfId="0" applyFont="1" applyFill="1" applyBorder="1"/>
    <xf numFmtId="1" fontId="15" fillId="2" borderId="0" xfId="0" applyNumberFormat="1" applyFont="1" applyFill="1" applyBorder="1" applyAlignment="1">
      <alignment horizontal="left" vertical="top" wrapText="1"/>
    </xf>
    <xf numFmtId="1" fontId="15" fillId="2" borderId="4" xfId="0" applyNumberFormat="1" applyFont="1" applyFill="1" applyBorder="1" applyAlignment="1">
      <alignment horizontal="left" vertical="top" wrapText="1"/>
    </xf>
    <xf numFmtId="1" fontId="15" fillId="2" borderId="5" xfId="0" applyNumberFormat="1" applyFont="1" applyFill="1" applyBorder="1" applyAlignment="1">
      <alignment horizontal="left" vertical="top" wrapText="1"/>
    </xf>
    <xf numFmtId="0" fontId="11" fillId="2" borderId="5" xfId="0" applyFont="1" applyFill="1" applyBorder="1" applyAlignment="1">
      <alignment horizontal="left" vertical="top" wrapText="1"/>
    </xf>
    <xf numFmtId="164" fontId="13" fillId="2" borderId="5" xfId="1" applyNumberFormat="1" applyFont="1" applyFill="1" applyBorder="1" applyAlignment="1">
      <alignment horizontal="left" vertical="top" wrapText="1"/>
    </xf>
    <xf numFmtId="1" fontId="15" fillId="2" borderId="6" xfId="0" applyNumberFormat="1" applyFont="1" applyFill="1" applyBorder="1" applyAlignment="1">
      <alignment horizontal="left" vertical="top" wrapText="1"/>
    </xf>
    <xf numFmtId="0" fontId="11" fillId="2" borderId="6" xfId="0" applyFont="1" applyFill="1" applyBorder="1" applyAlignment="1">
      <alignment horizontal="left" vertical="top" wrapText="1"/>
    </xf>
    <xf numFmtId="164" fontId="13" fillId="2" borderId="6" xfId="1" applyNumberFormat="1" applyFont="1" applyFill="1" applyBorder="1" applyAlignment="1">
      <alignment horizontal="left" vertical="top" wrapText="1"/>
    </xf>
    <xf numFmtId="1" fontId="17" fillId="2" borderId="0" xfId="0" applyNumberFormat="1" applyFont="1" applyFill="1" applyBorder="1" applyAlignment="1">
      <alignment horizontal="center" vertical="top" wrapText="1"/>
    </xf>
    <xf numFmtId="0" fontId="16" fillId="2" borderId="0" xfId="0" applyFont="1" applyFill="1" applyBorder="1" applyAlignment="1">
      <alignment horizontal="left" vertical="top" wrapText="1" indent="1"/>
    </xf>
    <xf numFmtId="0" fontId="16" fillId="2" borderId="0" xfId="0" applyFont="1" applyFill="1" applyBorder="1" applyAlignment="1">
      <alignment horizontal="left" vertical="top" wrapText="1" indent="2"/>
    </xf>
    <xf numFmtId="0" fontId="12" fillId="2" borderId="0" xfId="0" applyFont="1" applyFill="1" applyBorder="1" applyAlignment="1">
      <alignment horizontal="left" vertical="top"/>
    </xf>
    <xf numFmtId="1" fontId="14" fillId="2" borderId="5" xfId="0" applyNumberFormat="1" applyFont="1" applyFill="1" applyBorder="1" applyAlignment="1">
      <alignment horizontal="center" vertical="top" wrapText="1"/>
    </xf>
    <xf numFmtId="0" fontId="3" fillId="3"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2" fillId="2" borderId="0" xfId="2" quotePrefix="1" applyFont="1" applyFill="1" applyAlignment="1">
      <alignment horizontal="center"/>
    </xf>
    <xf numFmtId="0" fontId="9" fillId="2" borderId="0" xfId="0" applyFont="1" applyFill="1" applyBorder="1" applyAlignment="1">
      <alignment vertical="center" wrapText="1"/>
    </xf>
    <xf numFmtId="0" fontId="21" fillId="2" borderId="0" xfId="0" applyFont="1" applyFill="1" applyBorder="1" applyAlignment="1">
      <alignment vertical="center" wrapText="1"/>
    </xf>
    <xf numFmtId="164" fontId="3" fillId="3" borderId="0" xfId="1" applyNumberFormat="1" applyFont="1" applyFill="1" applyBorder="1" applyAlignment="1">
      <alignment horizontal="center" vertical="center" wrapText="1"/>
    </xf>
    <xf numFmtId="0" fontId="20" fillId="3" borderId="0" xfId="0" applyFont="1" applyFill="1" applyBorder="1" applyAlignment="1">
      <alignment horizontal="center" vertical="top" wrapText="1"/>
    </xf>
    <xf numFmtId="0" fontId="0" fillId="2" borderId="0" xfId="0" applyFill="1" applyBorder="1"/>
    <xf numFmtId="0" fontId="20" fillId="3" borderId="0" xfId="0" applyFont="1" applyFill="1" applyBorder="1" applyAlignment="1">
      <alignment horizontal="left" vertical="top" wrapText="1"/>
    </xf>
    <xf numFmtId="0" fontId="25" fillId="2" borderId="0" xfId="0" applyFont="1" applyFill="1" applyAlignment="1">
      <alignment horizontal="left"/>
    </xf>
    <xf numFmtId="164" fontId="4" fillId="2" borderId="0" xfId="1" applyNumberFormat="1" applyFont="1" applyFill="1"/>
    <xf numFmtId="0" fontId="18" fillId="2" borderId="0" xfId="0" applyFont="1" applyFill="1"/>
    <xf numFmtId="0" fontId="24" fillId="2" borderId="0" xfId="0" applyFont="1" applyFill="1" applyBorder="1" applyAlignment="1">
      <alignment horizontal="center" vertical="top" wrapText="1"/>
    </xf>
    <xf numFmtId="0" fontId="20" fillId="2" borderId="0" xfId="0" applyFont="1" applyFill="1" applyBorder="1" applyAlignment="1">
      <alignment horizontal="left" vertical="top" wrapText="1"/>
    </xf>
    <xf numFmtId="164" fontId="4" fillId="2" borderId="0" xfId="1" applyNumberFormat="1" applyFont="1" applyFill="1" applyBorder="1"/>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12" fillId="2" borderId="0" xfId="0" applyFont="1" applyFill="1" applyBorder="1" applyAlignment="1">
      <alignment vertical="top" wrapText="1"/>
    </xf>
    <xf numFmtId="164" fontId="12" fillId="2" borderId="0" xfId="1" applyNumberFormat="1" applyFont="1" applyFill="1" applyBorder="1" applyAlignment="1">
      <alignment vertical="top" wrapText="1"/>
    </xf>
    <xf numFmtId="0" fontId="23" fillId="2" borderId="0" xfId="0" applyFont="1" applyFill="1" applyBorder="1" applyAlignment="1">
      <alignment horizontal="left" vertical="top" wrapText="1"/>
    </xf>
    <xf numFmtId="164" fontId="23" fillId="2" borderId="0" xfId="1" applyNumberFormat="1" applyFont="1" applyFill="1" applyBorder="1" applyAlignment="1">
      <alignment horizontal="left" vertical="top" wrapText="1"/>
    </xf>
    <xf numFmtId="164" fontId="27" fillId="2" borderId="4" xfId="1" applyNumberFormat="1" applyFont="1" applyFill="1" applyBorder="1" applyAlignment="1">
      <alignment horizontal="left" vertical="top" wrapText="1"/>
    </xf>
    <xf numFmtId="164" fontId="27" fillId="2" borderId="5"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23" fillId="2" borderId="0" xfId="0" applyFont="1" applyFill="1" applyBorder="1"/>
    <xf numFmtId="164" fontId="23" fillId="2" borderId="0" xfId="1" applyNumberFormat="1" applyFont="1" applyFill="1" applyBorder="1"/>
    <xf numFmtId="0" fontId="27" fillId="2" borderId="5" xfId="0" applyFont="1" applyFill="1" applyBorder="1"/>
    <xf numFmtId="164" fontId="27" fillId="2" borderId="5" xfId="1" applyNumberFormat="1" applyFont="1" applyFill="1" applyBorder="1"/>
    <xf numFmtId="164" fontId="23" fillId="2" borderId="0" xfId="1" applyNumberFormat="1" applyFont="1" applyFill="1" applyBorder="1" applyAlignment="1">
      <alignment horizontal="right" vertical="top" wrapText="1"/>
    </xf>
    <xf numFmtId="0" fontId="23" fillId="2" borderId="0" xfId="0" applyFont="1" applyFill="1" applyBorder="1" applyAlignment="1">
      <alignment horizontal="right" vertical="top" wrapText="1"/>
    </xf>
    <xf numFmtId="164" fontId="28" fillId="2" borderId="0" xfId="1" applyNumberFormat="1" applyFont="1" applyFill="1" applyBorder="1" applyAlignment="1">
      <alignment horizontal="right" vertical="top" wrapText="1"/>
    </xf>
    <xf numFmtId="164" fontId="27" fillId="2" borderId="4" xfId="1" applyNumberFormat="1" applyFont="1" applyFill="1" applyBorder="1" applyAlignment="1">
      <alignment horizontal="right" vertical="top" wrapText="1"/>
    </xf>
    <xf numFmtId="164" fontId="27" fillId="2" borderId="5" xfId="1" applyNumberFormat="1" applyFont="1" applyFill="1" applyBorder="1" applyAlignment="1">
      <alignment horizontal="right" vertical="top" wrapText="1"/>
    </xf>
    <xf numFmtId="0" fontId="23" fillId="2" borderId="0" xfId="0" applyFont="1" applyFill="1"/>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3" fillId="2" borderId="9"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15" xfId="0" applyFont="1" applyFill="1" applyBorder="1" applyAlignment="1">
      <alignment horizontal="left" vertical="top" wrapText="1"/>
    </xf>
    <xf numFmtId="164" fontId="23" fillId="2" borderId="9" xfId="1" applyNumberFormat="1" applyFont="1" applyFill="1" applyBorder="1" applyAlignment="1">
      <alignment horizontal="left" vertical="top" wrapText="1"/>
    </xf>
    <xf numFmtId="164" fontId="23" fillId="2" borderId="12" xfId="1" applyNumberFormat="1" applyFont="1" applyFill="1" applyBorder="1" applyAlignment="1">
      <alignment horizontal="left" vertical="top" wrapText="1"/>
    </xf>
    <xf numFmtId="164" fontId="23" fillId="2" borderId="15" xfId="1" applyNumberFormat="1" applyFont="1" applyFill="1" applyBorder="1" applyAlignment="1">
      <alignment horizontal="left" vertical="top" wrapText="1"/>
    </xf>
    <xf numFmtId="164" fontId="27" fillId="2" borderId="4" xfId="0" applyNumberFormat="1" applyFont="1" applyFill="1" applyBorder="1" applyAlignment="1">
      <alignment horizontal="left" vertical="top" wrapText="1"/>
    </xf>
    <xf numFmtId="164" fontId="27" fillId="2" borderId="10" xfId="0" applyNumberFormat="1" applyFont="1" applyFill="1" applyBorder="1" applyAlignment="1">
      <alignment horizontal="left" vertical="top" wrapText="1"/>
    </xf>
    <xf numFmtId="164" fontId="27" fillId="2" borderId="13" xfId="0" applyNumberFormat="1" applyFont="1" applyFill="1" applyBorder="1" applyAlignment="1">
      <alignment horizontal="left" vertical="top" wrapText="1"/>
    </xf>
    <xf numFmtId="164" fontId="27" fillId="2" borderId="7" xfId="0" applyNumberFormat="1" applyFont="1" applyFill="1" applyBorder="1" applyAlignment="1">
      <alignment horizontal="left" vertical="top" wrapText="1"/>
    </xf>
    <xf numFmtId="164" fontId="27" fillId="2" borderId="5" xfId="0" applyNumberFormat="1" applyFont="1" applyFill="1" applyBorder="1" applyAlignment="1">
      <alignment horizontal="left" vertical="top" wrapText="1"/>
    </xf>
    <xf numFmtId="164" fontId="27" fillId="2" borderId="11" xfId="0" applyNumberFormat="1" applyFont="1" applyFill="1" applyBorder="1" applyAlignment="1">
      <alignment horizontal="left" vertical="top" wrapText="1"/>
    </xf>
    <xf numFmtId="164" fontId="27" fillId="2" borderId="14" xfId="0" applyNumberFormat="1" applyFont="1" applyFill="1" applyBorder="1" applyAlignment="1">
      <alignment horizontal="left" vertical="top" wrapText="1"/>
    </xf>
    <xf numFmtId="164" fontId="27" fillId="2" borderId="16" xfId="0" applyNumberFormat="1" applyFont="1" applyFill="1" applyBorder="1" applyAlignment="1">
      <alignment horizontal="left" vertical="top" wrapText="1"/>
    </xf>
    <xf numFmtId="0" fontId="3" fillId="3" borderId="3" xfId="0" applyFont="1" applyFill="1" applyBorder="1" applyAlignment="1">
      <alignment horizontal="center" vertical="center" wrapText="1"/>
    </xf>
    <xf numFmtId="49" fontId="3" fillId="3" borderId="0" xfId="0" applyNumberFormat="1" applyFont="1" applyFill="1" applyBorder="1" applyAlignment="1">
      <alignment horizontal="center" vertical="top" wrapText="1"/>
    </xf>
    <xf numFmtId="164" fontId="27" fillId="2" borderId="0" xfId="1" applyNumberFormat="1" applyFont="1" applyFill="1" applyBorder="1" applyAlignment="1">
      <alignment horizontal="left" vertical="top" wrapText="1"/>
    </xf>
    <xf numFmtId="0" fontId="29" fillId="3" borderId="0" xfId="0" applyFont="1" applyFill="1" applyBorder="1" applyAlignment="1">
      <alignment horizontal="center" vertical="top" wrapText="1"/>
    </xf>
    <xf numFmtId="0" fontId="29" fillId="3" borderId="0" xfId="0" applyFont="1" applyFill="1" applyBorder="1" applyAlignment="1">
      <alignment vertical="top" wrapText="1"/>
    </xf>
    <xf numFmtId="0" fontId="29" fillId="3" borderId="0" xfId="0" applyFont="1" applyFill="1" applyBorder="1" applyAlignment="1">
      <alignment horizontal="center" vertical="center" wrapText="1"/>
    </xf>
    <xf numFmtId="0" fontId="23" fillId="2" borderId="0" xfId="0" applyFont="1" applyFill="1" applyAlignment="1">
      <alignment horizontal="center"/>
    </xf>
    <xf numFmtId="164" fontId="12" fillId="2" borderId="0" xfId="1" applyNumberFormat="1" applyFont="1" applyFill="1" applyBorder="1" applyAlignment="1">
      <alignment horizontal="left" vertical="center" wrapText="1"/>
    </xf>
    <xf numFmtId="164" fontId="23" fillId="2" borderId="0" xfId="1" applyNumberFormat="1" applyFont="1" applyFill="1"/>
    <xf numFmtId="0" fontId="11" fillId="2" borderId="5" xfId="0" applyFont="1" applyFill="1" applyBorder="1" applyAlignment="1">
      <alignment horizontal="left"/>
    </xf>
    <xf numFmtId="0" fontId="23" fillId="2" borderId="1" xfId="0" applyFont="1" applyFill="1" applyBorder="1" applyAlignment="1">
      <alignment horizontal="center"/>
    </xf>
    <xf numFmtId="0" fontId="23" fillId="2" borderId="1" xfId="0" applyFont="1" applyFill="1" applyBorder="1"/>
    <xf numFmtId="164" fontId="23" fillId="2" borderId="1" xfId="1" applyNumberFormat="1" applyFont="1" applyFill="1" applyBorder="1"/>
    <xf numFmtId="0" fontId="28" fillId="2" borderId="0" xfId="0" applyFont="1" applyFill="1" applyAlignment="1">
      <alignment horizontal="center"/>
    </xf>
    <xf numFmtId="0" fontId="28" fillId="2" borderId="0" xfId="0" applyFont="1" applyFill="1"/>
    <xf numFmtId="164" fontId="28" fillId="2" borderId="0" xfId="1" applyNumberFormat="1" applyFont="1" applyFill="1"/>
    <xf numFmtId="0" fontId="28" fillId="2" borderId="1" xfId="0" applyFont="1" applyFill="1" applyBorder="1" applyAlignment="1">
      <alignment horizontal="center"/>
    </xf>
    <xf numFmtId="0" fontId="28" fillId="2" borderId="1" xfId="0" applyFont="1" applyFill="1" applyBorder="1"/>
    <xf numFmtId="164" fontId="28" fillId="2" borderId="1" xfId="1" applyNumberFormat="1" applyFont="1" applyFill="1" applyBorder="1"/>
    <xf numFmtId="0" fontId="3" fillId="3" borderId="3" xfId="0" applyFont="1" applyFill="1" applyBorder="1" applyAlignment="1">
      <alignment horizontal="center" vertical="top" wrapText="1"/>
    </xf>
    <xf numFmtId="0" fontId="30" fillId="3" borderId="0" xfId="0" applyFont="1" applyFill="1" applyBorder="1" applyAlignment="1">
      <alignment horizontal="left" vertical="top" wrapText="1" indent="1"/>
    </xf>
    <xf numFmtId="0" fontId="20" fillId="3" borderId="20" xfId="0" applyFont="1" applyFill="1" applyBorder="1" applyAlignment="1">
      <alignment horizontal="left" vertical="top" wrapText="1" indent="1"/>
    </xf>
    <xf numFmtId="0" fontId="30" fillId="3" borderId="18" xfId="0" applyFont="1" applyFill="1" applyBorder="1" applyAlignment="1">
      <alignment vertical="center" wrapText="1"/>
    </xf>
    <xf numFmtId="0" fontId="30" fillId="3" borderId="18" xfId="0" applyFont="1" applyFill="1" applyBorder="1" applyAlignment="1">
      <alignment horizontal="left" vertical="top" wrapText="1" indent="1"/>
    </xf>
    <xf numFmtId="0" fontId="30" fillId="3" borderId="20" xfId="0" applyFont="1" applyFill="1" applyBorder="1" applyAlignment="1">
      <alignment vertical="center" wrapText="1"/>
    </xf>
    <xf numFmtId="0" fontId="23" fillId="2" borderId="0" xfId="0" quotePrefix="1" applyFont="1" applyFill="1" applyBorder="1"/>
    <xf numFmtId="0" fontId="23" fillId="2" borderId="9" xfId="0" applyFont="1" applyFill="1" applyBorder="1"/>
    <xf numFmtId="0" fontId="23" fillId="2" borderId="15" xfId="0" applyFont="1" applyFill="1" applyBorder="1"/>
    <xf numFmtId="164" fontId="23" fillId="2" borderId="9" xfId="1" applyNumberFormat="1" applyFont="1" applyFill="1" applyBorder="1"/>
    <xf numFmtId="164" fontId="23" fillId="2" borderId="9" xfId="1" applyNumberFormat="1" applyFont="1" applyFill="1" applyBorder="1" applyAlignment="1">
      <alignment horizontal="center" vertical="center"/>
    </xf>
    <xf numFmtId="164" fontId="23" fillId="2" borderId="15" xfId="1" applyNumberFormat="1" applyFont="1" applyFill="1" applyBorder="1" applyAlignment="1">
      <alignment horizontal="center" vertical="center"/>
    </xf>
    <xf numFmtId="164" fontId="23" fillId="2" borderId="15" xfId="1" applyNumberFormat="1" applyFont="1" applyFill="1" applyBorder="1"/>
    <xf numFmtId="0" fontId="13" fillId="2" borderId="0" xfId="0" applyFont="1" applyFill="1" applyBorder="1"/>
    <xf numFmtId="164" fontId="27" fillId="2" borderId="0" xfId="1" applyNumberFormat="1" applyFont="1" applyFill="1" applyBorder="1"/>
    <xf numFmtId="0" fontId="27" fillId="2" borderId="0" xfId="0" applyFont="1" applyFill="1" applyBorder="1" applyAlignment="1">
      <alignment horizontal="center"/>
    </xf>
    <xf numFmtId="0" fontId="23" fillId="2" borderId="0" xfId="0" applyFont="1" applyFill="1" applyBorder="1" applyAlignment="1">
      <alignment horizontal="center"/>
    </xf>
    <xf numFmtId="0" fontId="23" fillId="2" borderId="2" xfId="0" quotePrefix="1" applyFont="1" applyFill="1" applyBorder="1"/>
    <xf numFmtId="0" fontId="23" fillId="2" borderId="2" xfId="0" applyFont="1" applyFill="1" applyBorder="1"/>
    <xf numFmtId="164" fontId="23" fillId="2" borderId="24" xfId="1" applyNumberFormat="1" applyFont="1" applyFill="1" applyBorder="1"/>
    <xf numFmtId="164" fontId="23" fillId="2" borderId="25" xfId="1" applyNumberFormat="1" applyFont="1" applyFill="1" applyBorder="1"/>
    <xf numFmtId="164" fontId="23" fillId="2" borderId="2" xfId="1" applyNumberFormat="1" applyFont="1" applyFill="1" applyBorder="1"/>
    <xf numFmtId="0" fontId="23" fillId="2" borderId="2" xfId="0" applyFont="1" applyFill="1" applyBorder="1" applyAlignment="1">
      <alignment horizontal="center"/>
    </xf>
    <xf numFmtId="0" fontId="23" fillId="2" borderId="5" xfId="0" applyFont="1" applyFill="1" applyBorder="1" applyAlignment="1">
      <alignment horizontal="center"/>
    </xf>
    <xf numFmtId="164" fontId="23" fillId="2" borderId="5" xfId="1" applyNumberFormat="1" applyFont="1" applyFill="1" applyBorder="1"/>
    <xf numFmtId="164" fontId="4" fillId="2" borderId="5" xfId="1" applyNumberFormat="1" applyFont="1" applyFill="1" applyBorder="1"/>
    <xf numFmtId="0" fontId="27" fillId="2" borderId="0" xfId="0" applyFont="1" applyFill="1" applyBorder="1" applyAlignment="1">
      <alignment wrapText="1"/>
    </xf>
    <xf numFmtId="0" fontId="23" fillId="2" borderId="0" xfId="0" applyFont="1" applyFill="1" applyBorder="1" applyAlignment="1">
      <alignment wrapText="1"/>
    </xf>
    <xf numFmtId="0" fontId="27" fillId="2" borderId="5" xfId="0" applyFont="1" applyFill="1" applyBorder="1" applyAlignment="1">
      <alignment wrapText="1"/>
    </xf>
    <xf numFmtId="0" fontId="11" fillId="2" borderId="0" xfId="0" applyFont="1" applyFill="1" applyBorder="1" applyAlignment="1">
      <alignment horizontal="left" vertical="top"/>
    </xf>
    <xf numFmtId="0" fontId="23" fillId="2" borderId="0" xfId="0" applyFont="1" applyFill="1" applyBorder="1" applyAlignment="1">
      <alignment horizontal="left" vertical="top"/>
    </xf>
    <xf numFmtId="0" fontId="12" fillId="2" borderId="2" xfId="0" applyFont="1" applyFill="1" applyBorder="1" applyAlignment="1">
      <alignment horizontal="left" vertical="top"/>
    </xf>
    <xf numFmtId="164" fontId="23" fillId="2" borderId="0" xfId="1" applyNumberFormat="1" applyFont="1" applyFill="1" applyBorder="1" applyAlignment="1">
      <alignment vertical="top" wrapText="1"/>
    </xf>
    <xf numFmtId="164" fontId="28" fillId="2" borderId="0" xfId="1" applyNumberFormat="1" applyFont="1" applyFill="1" applyBorder="1" applyAlignment="1">
      <alignment horizontal="left" vertical="top" wrapText="1"/>
    </xf>
    <xf numFmtId="164" fontId="28" fillId="2" borderId="0" xfId="1" applyNumberFormat="1" applyFont="1" applyFill="1" applyBorder="1" applyAlignment="1">
      <alignment vertical="top" wrapText="1"/>
    </xf>
    <xf numFmtId="0" fontId="28" fillId="2" borderId="0" xfId="0" applyFont="1" applyFill="1" applyBorder="1" applyAlignment="1">
      <alignment horizontal="left" vertical="top" wrapText="1"/>
    </xf>
    <xf numFmtId="0" fontId="27" fillId="2" borderId="4" xfId="0" applyFont="1" applyFill="1" applyBorder="1" applyAlignment="1">
      <alignment horizontal="left" vertical="top" wrapText="1"/>
    </xf>
    <xf numFmtId="1" fontId="15" fillId="2" borderId="0" xfId="0" applyNumberFormat="1" applyFont="1" applyFill="1" applyBorder="1" applyAlignment="1">
      <alignment horizontal="center" vertical="center" wrapText="1"/>
    </xf>
    <xf numFmtId="0" fontId="27" fillId="2" borderId="5" xfId="0" applyFont="1" applyFill="1" applyBorder="1" applyAlignment="1">
      <alignment horizontal="left" vertical="top" wrapText="1"/>
    </xf>
    <xf numFmtId="164" fontId="23" fillId="2" borderId="1" xfId="1" applyNumberFormat="1" applyFont="1" applyFill="1" applyBorder="1" applyAlignment="1">
      <alignment horizontal="left" vertical="top" wrapText="1"/>
    </xf>
    <xf numFmtId="164" fontId="23" fillId="2" borderId="1" xfId="1" applyNumberFormat="1" applyFont="1" applyFill="1" applyBorder="1" applyAlignment="1">
      <alignment vertical="top" wrapText="1"/>
    </xf>
    <xf numFmtId="0" fontId="12" fillId="2" borderId="0" xfId="0" applyFont="1" applyFill="1" applyBorder="1" applyAlignment="1">
      <alignment horizontal="center" vertical="top"/>
    </xf>
    <xf numFmtId="164" fontId="27" fillId="2" borderId="0" xfId="1" applyNumberFormat="1" applyFont="1" applyFill="1" applyBorder="1" applyAlignment="1">
      <alignment horizontal="right" vertical="top" wrapText="1"/>
    </xf>
    <xf numFmtId="164" fontId="23" fillId="2" borderId="1" xfId="1" applyNumberFormat="1" applyFont="1" applyFill="1" applyBorder="1" applyAlignment="1">
      <alignment horizontal="right" vertical="top" wrapText="1"/>
    </xf>
    <xf numFmtId="164" fontId="23" fillId="2" borderId="4" xfId="1" applyNumberFormat="1" applyFont="1" applyFill="1" applyBorder="1" applyAlignment="1">
      <alignment horizontal="right" vertical="top" wrapText="1"/>
    </xf>
    <xf numFmtId="0" fontId="27" fillId="2" borderId="4" xfId="0" applyFont="1" applyFill="1" applyBorder="1" applyAlignment="1">
      <alignment horizontal="center"/>
    </xf>
    <xf numFmtId="0" fontId="11" fillId="2" borderId="4" xfId="0" applyFont="1" applyFill="1" applyBorder="1" applyAlignment="1">
      <alignment horizontal="left" vertical="top"/>
    </xf>
    <xf numFmtId="164" fontId="27" fillId="2" borderId="4" xfId="1" applyNumberFormat="1" applyFont="1" applyFill="1" applyBorder="1"/>
    <xf numFmtId="0" fontId="12" fillId="2" borderId="5" xfId="0" applyFont="1" applyFill="1" applyBorder="1" applyAlignment="1">
      <alignment horizontal="left" vertical="top"/>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20" fillId="3" borderId="0" xfId="0" applyFont="1" applyFill="1" applyBorder="1"/>
    <xf numFmtId="0" fontId="11" fillId="2" borderId="5" xfId="0" applyFont="1" applyFill="1" applyBorder="1" applyAlignment="1">
      <alignment horizontal="left" vertical="top"/>
    </xf>
    <xf numFmtId="0" fontId="3" fillId="3" borderId="0" xfId="0" applyFont="1" applyFill="1" applyBorder="1" applyAlignment="1"/>
    <xf numFmtId="164" fontId="3" fillId="3" borderId="0" xfId="1" applyNumberFormat="1" applyFont="1" applyFill="1" applyBorder="1"/>
    <xf numFmtId="0" fontId="11" fillId="2" borderId="5" xfId="0" applyFont="1" applyFill="1" applyBorder="1" applyAlignment="1">
      <alignment horizontal="center" vertical="top"/>
    </xf>
    <xf numFmtId="9" fontId="24" fillId="3" borderId="0" xfId="0" applyNumberFormat="1" applyFont="1" applyFill="1" applyBorder="1" applyAlignment="1">
      <alignment horizontal="left" vertical="center" wrapText="1"/>
    </xf>
    <xf numFmtId="9" fontId="24" fillId="3" borderId="0" xfId="0" applyNumberFormat="1" applyFont="1" applyFill="1" applyBorder="1" applyAlignment="1">
      <alignment horizontal="left" vertical="center" wrapText="1" indent="1"/>
    </xf>
    <xf numFmtId="0" fontId="24" fillId="3" borderId="0" xfId="0" applyFont="1" applyFill="1" applyBorder="1" applyAlignment="1">
      <alignment horizontal="left" vertical="center" wrapText="1" indent="1"/>
    </xf>
    <xf numFmtId="0" fontId="19" fillId="2" borderId="0" xfId="0" applyFont="1" applyFill="1" applyBorder="1"/>
    <xf numFmtId="0" fontId="0" fillId="2" borderId="0" xfId="0" applyFont="1" applyFill="1" applyBorder="1"/>
    <xf numFmtId="164" fontId="0" fillId="2" borderId="0" xfId="1" applyNumberFormat="1" applyFont="1" applyFill="1" applyBorder="1"/>
    <xf numFmtId="164" fontId="27" fillId="2" borderId="0" xfId="0" applyNumberFormat="1" applyFont="1" applyFill="1" applyBorder="1"/>
    <xf numFmtId="43" fontId="23" fillId="2" borderId="0" xfId="1" applyNumberFormat="1" applyFont="1" applyFill="1" applyBorder="1"/>
    <xf numFmtId="43" fontId="27" fillId="2" borderId="5" xfId="1" applyNumberFormat="1" applyFont="1" applyFill="1" applyBorder="1"/>
    <xf numFmtId="164" fontId="0" fillId="2" borderId="0" xfId="0" applyNumberFormat="1" applyFill="1" applyBorder="1"/>
    <xf numFmtId="165" fontId="23" fillId="2" borderId="0" xfId="1" applyNumberFormat="1" applyFont="1" applyFill="1" applyBorder="1"/>
    <xf numFmtId="165" fontId="27" fillId="2" borderId="5" xfId="1" applyNumberFormat="1" applyFont="1" applyFill="1" applyBorder="1"/>
    <xf numFmtId="9" fontId="23" fillId="2" borderId="0" xfId="3" applyFont="1" applyFill="1" applyBorder="1"/>
    <xf numFmtId="9" fontId="27" fillId="2" borderId="5" xfId="3" applyFont="1" applyFill="1" applyBorder="1"/>
    <xf numFmtId="10" fontId="23" fillId="2" borderId="0" xfId="3" applyNumberFormat="1" applyFont="1" applyFill="1" applyBorder="1"/>
    <xf numFmtId="10" fontId="27" fillId="2" borderId="5" xfId="3" applyNumberFormat="1" applyFont="1" applyFill="1" applyBorder="1"/>
    <xf numFmtId="164" fontId="27" fillId="2" borderId="26" xfId="0" applyNumberFormat="1" applyFont="1" applyFill="1" applyBorder="1"/>
    <xf numFmtId="164" fontId="23" fillId="2" borderId="0" xfId="0" applyNumberFormat="1" applyFont="1" applyFill="1" applyBorder="1"/>
    <xf numFmtId="0" fontId="31" fillId="2" borderId="0" xfId="0" applyFont="1" applyFill="1" applyBorder="1" applyAlignment="1">
      <alignment horizontal="left" vertical="top" wrapText="1"/>
    </xf>
    <xf numFmtId="0" fontId="32" fillId="2" borderId="0" xfId="0" applyFont="1" applyFill="1" applyBorder="1" applyAlignment="1">
      <alignment horizontal="left" vertical="top" wrapText="1"/>
    </xf>
    <xf numFmtId="0" fontId="33" fillId="2" borderId="0" xfId="0" applyFont="1" applyFill="1" applyBorder="1"/>
    <xf numFmtId="0" fontId="29" fillId="3" borderId="0" xfId="0" applyFont="1" applyFill="1" applyBorder="1" applyAlignment="1">
      <alignment vertical="center" wrapText="1"/>
    </xf>
    <xf numFmtId="0" fontId="27" fillId="2" borderId="5" xfId="0" applyFont="1" applyFill="1" applyBorder="1" applyAlignment="1">
      <alignment horizontal="center"/>
    </xf>
    <xf numFmtId="0" fontId="31" fillId="2" borderId="5" xfId="0" applyFont="1" applyFill="1" applyBorder="1" applyAlignment="1">
      <alignment horizontal="left" vertical="top" wrapText="1"/>
    </xf>
    <xf numFmtId="164" fontId="34" fillId="2" borderId="5" xfId="0" applyNumberFormat="1" applyFont="1" applyFill="1" applyBorder="1"/>
    <xf numFmtId="0" fontId="27" fillId="2" borderId="0" xfId="0" applyFont="1" applyFill="1" applyBorder="1"/>
    <xf numFmtId="0" fontId="23" fillId="2" borderId="0" xfId="1" applyNumberFormat="1" applyFont="1" applyFill="1" applyBorder="1"/>
    <xf numFmtId="0" fontId="23" fillId="4" borderId="0" xfId="0" applyFont="1" applyFill="1" applyBorder="1"/>
    <xf numFmtId="164" fontId="12" fillId="2" borderId="0" xfId="1" applyNumberFormat="1" applyFont="1" applyFill="1" applyBorder="1" applyAlignment="1">
      <alignment horizontal="left" vertical="top" wrapText="1"/>
    </xf>
    <xf numFmtId="164" fontId="12" fillId="4" borderId="0" xfId="1" applyNumberFormat="1" applyFont="1" applyFill="1" applyBorder="1" applyAlignment="1">
      <alignment horizontal="left" vertical="top" wrapText="1"/>
    </xf>
    <xf numFmtId="164" fontId="23" fillId="4" borderId="0" xfId="1" applyNumberFormat="1" applyFont="1" applyFill="1" applyBorder="1"/>
    <xf numFmtId="164" fontId="27" fillId="4" borderId="5" xfId="1" applyNumberFormat="1" applyFont="1" applyFill="1" applyBorder="1"/>
    <xf numFmtId="9" fontId="24" fillId="3" borderId="0" xfId="0" applyNumberFormat="1" applyFont="1" applyFill="1" applyBorder="1" applyAlignment="1">
      <alignment horizontal="center" vertical="center" wrapText="1"/>
    </xf>
    <xf numFmtId="0" fontId="24" fillId="3" borderId="0" xfId="0" applyFont="1" applyFill="1" applyBorder="1" applyAlignment="1">
      <alignment horizontal="center" vertical="center" wrapText="1"/>
    </xf>
    <xf numFmtId="164" fontId="27" fillId="2" borderId="26" xfId="0" applyNumberFormat="1" applyFont="1" applyFill="1" applyBorder="1" applyAlignment="1"/>
    <xf numFmtId="9" fontId="27" fillId="2" borderId="5" xfId="3" applyNumberFormat="1" applyFont="1" applyFill="1" applyBorder="1"/>
    <xf numFmtId="10" fontId="27" fillId="2" borderId="0" xfId="3" applyNumberFormat="1" applyFont="1" applyFill="1" applyBorder="1"/>
    <xf numFmtId="0" fontId="4" fillId="2" borderId="0" xfId="0" applyFont="1" applyFill="1" applyBorder="1" applyAlignment="1">
      <alignment wrapText="1"/>
    </xf>
    <xf numFmtId="164" fontId="23" fillId="2" borderId="0" xfId="1" applyNumberFormat="1" applyFont="1" applyFill="1" applyBorder="1" applyAlignment="1">
      <alignment wrapText="1"/>
    </xf>
    <xf numFmtId="164" fontId="27" fillId="2" borderId="5" xfId="1" applyNumberFormat="1" applyFont="1" applyFill="1" applyBorder="1" applyAlignment="1">
      <alignment wrapText="1"/>
    </xf>
    <xf numFmtId="0" fontId="3" fillId="3" borderId="0" xfId="0" applyFont="1" applyFill="1" applyBorder="1" applyAlignment="1">
      <alignment horizontal="center"/>
    </xf>
    <xf numFmtId="0" fontId="23" fillId="2" borderId="0" xfId="0" applyFont="1" applyFill="1" applyBorder="1" applyAlignment="1">
      <alignment horizontal="left"/>
    </xf>
    <xf numFmtId="0" fontId="12" fillId="2" borderId="0" xfId="0" applyFont="1" applyFill="1" applyBorder="1" applyAlignment="1">
      <alignment horizontal="left" vertical="top" wrapText="1" indent="3"/>
    </xf>
    <xf numFmtId="0" fontId="0" fillId="4"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left" vertical="top" wrapText="1"/>
    </xf>
    <xf numFmtId="164" fontId="23" fillId="2" borderId="4" xfId="1" applyNumberFormat="1" applyFont="1" applyFill="1" applyBorder="1" applyAlignment="1">
      <alignment horizontal="left" vertical="top" wrapText="1"/>
    </xf>
    <xf numFmtId="164" fontId="23" fillId="4" borderId="0"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10" fontId="12" fillId="2" borderId="0" xfId="3" applyNumberFormat="1" applyFont="1" applyFill="1" applyBorder="1" applyAlignment="1">
      <alignment horizontal="right" vertical="top" wrapText="1"/>
    </xf>
    <xf numFmtId="164" fontId="23" fillId="2" borderId="0" xfId="1" applyNumberFormat="1" applyFont="1" applyFill="1" applyBorder="1" applyAlignment="1">
      <alignment horizontal="center"/>
    </xf>
    <xf numFmtId="0" fontId="23" fillId="2" borderId="1" xfId="0" applyFont="1" applyFill="1" applyBorder="1" applyAlignment="1">
      <alignment horizontal="left"/>
    </xf>
    <xf numFmtId="10" fontId="23" fillId="2" borderId="1" xfId="3" applyNumberFormat="1" applyFont="1" applyFill="1" applyBorder="1" applyAlignment="1">
      <alignment horizontal="right"/>
    </xf>
    <xf numFmtId="164" fontId="23" fillId="2" borderId="1" xfId="1" applyNumberFormat="1" applyFont="1" applyFill="1" applyBorder="1" applyAlignment="1">
      <alignment horizontal="center"/>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5" fillId="0" borderId="0" xfId="5"/>
    <xf numFmtId="0" fontId="3" fillId="3" borderId="3" xfId="0" applyFont="1" applyFill="1" applyBorder="1" applyAlignment="1">
      <alignment vertical="center"/>
    </xf>
    <xf numFmtId="0" fontId="13" fillId="0" borderId="0" xfId="5" quotePrefix="1" applyFont="1" applyFill="1" applyBorder="1" applyAlignment="1">
      <alignment horizontal="left" vertical="center"/>
    </xf>
    <xf numFmtId="0" fontId="13" fillId="0" borderId="0" xfId="5" applyFont="1" applyFill="1" applyBorder="1" applyAlignment="1">
      <alignment wrapText="1"/>
    </xf>
    <xf numFmtId="0" fontId="4" fillId="0" borderId="27" xfId="5" applyFont="1" applyBorder="1" applyAlignment="1">
      <alignment vertical="center" wrapText="1"/>
    </xf>
    <xf numFmtId="0" fontId="25" fillId="0" borderId="27" xfId="5" applyFont="1" applyFill="1" applyBorder="1" applyAlignment="1">
      <alignment horizontal="left" vertical="center" wrapText="1"/>
    </xf>
    <xf numFmtId="0" fontId="4" fillId="0" borderId="4" xfId="5" applyFont="1" applyBorder="1" applyAlignment="1">
      <alignment vertical="center" wrapText="1"/>
    </xf>
    <xf numFmtId="0" fontId="4" fillId="0" borderId="4" xfId="5" applyFont="1" applyBorder="1" applyAlignment="1">
      <alignment horizontal="left" vertical="center" wrapText="1"/>
    </xf>
    <xf numFmtId="0" fontId="23" fillId="5" borderId="0" xfId="5" applyFont="1" applyFill="1" applyBorder="1" applyAlignment="1">
      <alignment horizontal="center" vertical="center"/>
    </xf>
    <xf numFmtId="166" fontId="27" fillId="0" borderId="0" xfId="5" applyNumberFormat="1" applyFont="1" applyFill="1" applyBorder="1" applyAlignment="1">
      <alignment horizontal="center" vertical="center"/>
    </xf>
    <xf numFmtId="0" fontId="10" fillId="3" borderId="3" xfId="0" applyFont="1" applyFill="1" applyBorder="1" applyAlignment="1">
      <alignment vertical="center"/>
    </xf>
    <xf numFmtId="3" fontId="23" fillId="5" borderId="0" xfId="5" applyNumberFormat="1" applyFont="1" applyFill="1" applyBorder="1" applyAlignment="1">
      <alignment horizontal="center" vertical="center"/>
    </xf>
    <xf numFmtId="3" fontId="10" fillId="3" borderId="3" xfId="0" applyNumberFormat="1" applyFont="1" applyFill="1" applyBorder="1" applyAlignment="1">
      <alignment vertical="center"/>
    </xf>
    <xf numFmtId="0" fontId="23" fillId="0" borderId="0" xfId="0" applyFont="1" applyBorder="1"/>
    <xf numFmtId="167" fontId="23" fillId="0" borderId="0" xfId="0" applyNumberFormat="1" applyFont="1" applyFill="1" applyBorder="1"/>
    <xf numFmtId="14" fontId="3" fillId="3" borderId="3" xfId="0" applyNumberFormat="1" applyFont="1" applyFill="1" applyBorder="1" applyAlignment="1">
      <alignment horizontal="center" vertical="center" wrapText="1"/>
    </xf>
    <xf numFmtId="0" fontId="23" fillId="0" borderId="0" xfId="0" applyFont="1" applyFill="1" applyBorder="1"/>
    <xf numFmtId="0" fontId="3" fillId="3" borderId="19" xfId="0" applyFont="1" applyFill="1" applyBorder="1" applyAlignment="1">
      <alignment vertical="center"/>
    </xf>
    <xf numFmtId="0" fontId="4" fillId="0" borderId="0" xfId="5" applyFont="1" applyFill="1" applyBorder="1" applyAlignment="1">
      <alignment wrapText="1"/>
    </xf>
    <xf numFmtId="3" fontId="27" fillId="2" borderId="0" xfId="5" applyNumberFormat="1" applyFont="1" applyFill="1" applyBorder="1" applyAlignment="1">
      <alignment horizontal="center" vertical="center"/>
    </xf>
    <xf numFmtId="3" fontId="23" fillId="2" borderId="0" xfId="5" applyNumberFormat="1" applyFont="1" applyFill="1" applyBorder="1" applyAlignment="1">
      <alignment horizontal="center" vertical="center"/>
    </xf>
    <xf numFmtId="166" fontId="23" fillId="0" borderId="0" xfId="5" applyNumberFormat="1" applyFont="1" applyFill="1" applyBorder="1" applyAlignment="1">
      <alignment horizontal="center" vertical="center"/>
    </xf>
    <xf numFmtId="167" fontId="0" fillId="0" borderId="0" xfId="0" applyNumberFormat="1"/>
    <xf numFmtId="0" fontId="27" fillId="0" borderId="0" xfId="0" applyFont="1" applyFill="1" applyBorder="1"/>
    <xf numFmtId="167" fontId="27" fillId="0" borderId="0" xfId="0" applyNumberFormat="1" applyFont="1" applyFill="1" applyBorder="1"/>
    <xf numFmtId="0" fontId="27" fillId="6" borderId="0" xfId="0" applyFont="1" applyFill="1" applyBorder="1"/>
    <xf numFmtId="167" fontId="27" fillId="2" borderId="0" xfId="0" applyNumberFormat="1" applyFont="1" applyFill="1" applyBorder="1"/>
    <xf numFmtId="0" fontId="12" fillId="2" borderId="0" xfId="0" applyFont="1" applyFill="1" applyBorder="1" applyAlignment="1">
      <alignment horizontal="left" vertical="top" wrapText="1"/>
    </xf>
    <xf numFmtId="0" fontId="4" fillId="0" borderId="0" xfId="0" applyFont="1" applyAlignment="1">
      <alignment horizontal="left" vertical="center" wrapText="1" indent="1"/>
    </xf>
    <xf numFmtId="164" fontId="4" fillId="2" borderId="0" xfId="0" applyNumberFormat="1" applyFont="1" applyFill="1"/>
    <xf numFmtId="43" fontId="0" fillId="2" borderId="0" xfId="0" applyNumberFormat="1" applyFill="1" applyBorder="1"/>
    <xf numFmtId="168" fontId="0" fillId="2" borderId="0" xfId="0" applyNumberFormat="1" applyFill="1" applyBorder="1"/>
    <xf numFmtId="169" fontId="0" fillId="2" borderId="0" xfId="0" applyNumberFormat="1" applyFill="1" applyBorder="1"/>
    <xf numFmtId="168" fontId="23" fillId="2" borderId="0" xfId="0" applyNumberFormat="1" applyFont="1" applyFill="1" applyBorder="1"/>
    <xf numFmtId="164" fontId="0" fillId="0" borderId="0" xfId="1" applyNumberFormat="1" applyFont="1" applyFill="1" applyBorder="1"/>
    <xf numFmtId="0" fontId="2" fillId="2" borderId="1" xfId="2" applyFont="1" applyFill="1" applyBorder="1" applyAlignment="1">
      <alignment horizontal="center" vertical="center" wrapText="1"/>
    </xf>
    <xf numFmtId="0" fontId="4" fillId="2" borderId="1" xfId="0" applyFont="1" applyFill="1" applyBorder="1"/>
    <xf numFmtId="0" fontId="3" fillId="3" borderId="0" xfId="0" applyFont="1" applyFill="1" applyBorder="1" applyAlignment="1">
      <alignment horizontal="center" vertical="center" wrapText="1"/>
    </xf>
    <xf numFmtId="164" fontId="27" fillId="0" borderId="5" xfId="1" applyNumberFormat="1" applyFont="1" applyFill="1" applyBorder="1"/>
    <xf numFmtId="170" fontId="0" fillId="2" borderId="0" xfId="0" applyNumberFormat="1" applyFill="1" applyBorder="1"/>
    <xf numFmtId="164" fontId="11" fillId="2" borderId="5" xfId="1" applyNumberFormat="1" applyFont="1" applyFill="1" applyBorder="1" applyAlignment="1">
      <alignment horizontal="left" vertical="top"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4" fillId="2" borderId="0" xfId="0" applyFont="1" applyFill="1" applyAlignment="1">
      <alignment horizontal="center" vertic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xf>
    <xf numFmtId="0" fontId="36" fillId="2" borderId="3" xfId="0" applyFont="1" applyFill="1" applyBorder="1" applyAlignment="1">
      <alignment vertical="center" wrapText="1"/>
    </xf>
    <xf numFmtId="0" fontId="21" fillId="2" borderId="3" xfId="0" applyFont="1" applyFill="1" applyBorder="1" applyAlignment="1">
      <alignment vertical="center"/>
    </xf>
    <xf numFmtId="0" fontId="3" fillId="3" borderId="8" xfId="0" applyFont="1" applyFill="1" applyBorder="1" applyAlignment="1">
      <alignment vertical="center"/>
    </xf>
    <xf numFmtId="0" fontId="3" fillId="3" borderId="8" xfId="0" applyFont="1" applyFill="1" applyBorder="1" applyAlignment="1">
      <alignment vertical="center" wrapText="1"/>
    </xf>
    <xf numFmtId="14" fontId="3" fillId="3" borderId="8" xfId="0" applyNumberFormat="1" applyFont="1" applyFill="1" applyBorder="1" applyAlignment="1">
      <alignment horizontal="left" vertical="center"/>
    </xf>
    <xf numFmtId="0" fontId="6" fillId="3" borderId="8" xfId="0" applyFont="1" applyFill="1" applyBorder="1" applyAlignment="1">
      <alignment vertical="center"/>
    </xf>
    <xf numFmtId="0" fontId="23" fillId="0" borderId="29" xfId="0" applyFont="1" applyFill="1" applyBorder="1"/>
    <xf numFmtId="167" fontId="23" fillId="0" borderId="29" xfId="0" applyNumberFormat="1" applyFont="1" applyFill="1" applyBorder="1"/>
    <xf numFmtId="0" fontId="3" fillId="3" borderId="0" xfId="0" applyFont="1" applyFill="1" applyAlignment="1">
      <alignment horizontal="left" vertical="center"/>
    </xf>
    <xf numFmtId="0" fontId="23" fillId="0" borderId="2" xfId="0" applyFont="1" applyBorder="1"/>
    <xf numFmtId="167" fontId="27" fillId="2" borderId="2" xfId="0" applyNumberFormat="1" applyFont="1" applyFill="1" applyBorder="1"/>
    <xf numFmtId="167" fontId="23" fillId="0" borderId="2" xfId="0" applyNumberFormat="1" applyFont="1" applyFill="1" applyBorder="1"/>
    <xf numFmtId="0" fontId="23" fillId="6" borderId="2" xfId="0" applyFont="1" applyFill="1" applyBorder="1"/>
    <xf numFmtId="0" fontId="6" fillId="3" borderId="0" xfId="0" applyFont="1" applyFill="1" applyBorder="1" applyAlignment="1">
      <alignment vertical="center"/>
    </xf>
    <xf numFmtId="0" fontId="22" fillId="2" borderId="3" xfId="0" applyFont="1" applyFill="1" applyBorder="1" applyAlignment="1">
      <alignment vertical="center"/>
    </xf>
    <xf numFmtId="0" fontId="4" fillId="0" borderId="5" xfId="5" applyFont="1" applyBorder="1" applyAlignment="1">
      <alignment vertical="center" wrapText="1"/>
    </xf>
    <xf numFmtId="0" fontId="4" fillId="0" borderId="5" xfId="5" applyFont="1" applyBorder="1" applyAlignment="1">
      <alignment horizontal="left" vertical="center"/>
    </xf>
    <xf numFmtId="0" fontId="13" fillId="0" borderId="2" xfId="5" applyFont="1" applyFill="1" applyBorder="1" applyAlignment="1">
      <alignment wrapText="1"/>
    </xf>
    <xf numFmtId="3" fontId="23" fillId="5" borderId="2" xfId="5" applyNumberFormat="1" applyFont="1" applyFill="1" applyBorder="1" applyAlignment="1">
      <alignment horizontal="center" vertical="center"/>
    </xf>
    <xf numFmtId="9" fontId="23" fillId="0" borderId="2" xfId="3" applyFont="1" applyFill="1" applyBorder="1" applyAlignment="1">
      <alignment horizontal="center" wrapText="1"/>
    </xf>
    <xf numFmtId="0" fontId="4" fillId="0" borderId="2" xfId="0" applyFont="1" applyBorder="1" applyAlignment="1">
      <alignment horizontal="left" vertical="center" wrapText="1" indent="1"/>
    </xf>
    <xf numFmtId="0" fontId="3" fillId="3" borderId="0" xfId="0" applyFont="1" applyFill="1" applyBorder="1" applyAlignment="1">
      <alignment horizontal="left" vertical="top"/>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2" borderId="0" xfId="0" applyFont="1" applyFill="1" applyBorder="1" applyAlignment="1">
      <alignment horizontal="left" vertical="top" wrapText="1"/>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0" fillId="0" borderId="0" xfId="0" applyAlignment="1">
      <alignment vertical="center" wrapText="1"/>
    </xf>
    <xf numFmtId="0" fontId="3" fillId="3" borderId="3" xfId="0" applyFont="1" applyFill="1" applyBorder="1" applyAlignment="1">
      <alignment horizontal="center" vertical="top"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top"/>
    </xf>
    <xf numFmtId="0" fontId="29" fillId="3" borderId="0" xfId="0" applyFont="1" applyFill="1" applyBorder="1" applyAlignment="1">
      <alignment horizontal="center" vertical="center" wrapText="1"/>
    </xf>
    <xf numFmtId="0" fontId="29" fillId="3" borderId="0" xfId="0" applyFont="1" applyFill="1" applyBorder="1" applyAlignment="1">
      <alignment horizontal="center" vertical="top" wrapText="1"/>
    </xf>
    <xf numFmtId="0" fontId="29" fillId="3" borderId="3" xfId="0" applyFont="1" applyFill="1" applyBorder="1" applyAlignment="1">
      <alignment horizontal="center" vertical="top"/>
    </xf>
    <xf numFmtId="0" fontId="30" fillId="3" borderId="17"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21" xfId="0" applyFont="1" applyFill="1" applyBorder="1" applyAlignment="1">
      <alignment horizontal="left" vertical="center" wrapText="1" indent="1"/>
    </xf>
    <xf numFmtId="0" fontId="20" fillId="3" borderId="3" xfId="0" applyFont="1" applyFill="1" applyBorder="1" applyAlignment="1">
      <alignment horizontal="left" vertical="center" wrapText="1" indent="1"/>
    </xf>
    <xf numFmtId="0" fontId="30" fillId="3" borderId="2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30" fillId="3" borderId="18" xfId="0" applyFont="1" applyFill="1" applyBorder="1" applyAlignment="1">
      <alignment horizontal="left" vertical="center" wrapText="1" indent="1"/>
    </xf>
    <xf numFmtId="0" fontId="20" fillId="3" borderId="22" xfId="0" applyFont="1" applyFill="1" applyBorder="1" applyAlignment="1">
      <alignment horizontal="left" vertical="center" wrapText="1" indent="1"/>
    </xf>
    <xf numFmtId="0" fontId="30" fillId="3" borderId="18"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0" fillId="3" borderId="0" xfId="0" applyFont="1" applyFill="1" applyBorder="1" applyAlignment="1">
      <alignment horizontal="center" vertical="center"/>
    </xf>
    <xf numFmtId="0" fontId="20" fillId="3" borderId="0" xfId="0" applyFont="1" applyFill="1" applyBorder="1" applyAlignment="1">
      <alignment horizontal="center" vertical="center" wrapText="1"/>
    </xf>
    <xf numFmtId="0" fontId="27" fillId="2" borderId="26" xfId="0" applyFont="1" applyFill="1" applyBorder="1" applyAlignment="1">
      <alignment horizontal="center"/>
    </xf>
    <xf numFmtId="0" fontId="11" fillId="5" borderId="0" xfId="0" applyFont="1" applyFill="1" applyBorder="1" applyAlignment="1">
      <alignment horizontal="left" vertical="top" wrapText="1"/>
    </xf>
    <xf numFmtId="164" fontId="11" fillId="5" borderId="0" xfId="1" applyNumberFormat="1" applyFont="1" applyFill="1" applyBorder="1" applyAlignment="1">
      <alignment horizontal="left" vertical="top" wrapText="1"/>
    </xf>
    <xf numFmtId="0" fontId="3" fillId="3" borderId="19" xfId="0" applyFont="1" applyFill="1" applyBorder="1" applyAlignment="1">
      <alignment horizontal="center" vertical="center" wrapText="1"/>
    </xf>
    <xf numFmtId="0" fontId="36" fillId="2" borderId="3" xfId="0" applyFont="1" applyFill="1" applyBorder="1" applyAlignment="1">
      <alignment horizontal="left" vertical="center" wrapText="1"/>
    </xf>
    <xf numFmtId="14" fontId="3" fillId="3" borderId="8" xfId="0" applyNumberFormat="1" applyFont="1" applyFill="1" applyBorder="1" applyAlignment="1">
      <alignment horizontal="left" vertical="center"/>
    </xf>
    <xf numFmtId="14" fontId="3" fillId="3" borderId="3" xfId="0" applyNumberFormat="1" applyFont="1" applyFill="1" applyBorder="1" applyAlignment="1">
      <alignment horizontal="left" vertical="center"/>
    </xf>
    <xf numFmtId="0" fontId="3" fillId="3" borderId="8" xfId="0" applyFont="1" applyFill="1" applyBorder="1" applyAlignment="1">
      <alignment horizontal="left" vertical="center"/>
    </xf>
    <xf numFmtId="0" fontId="3" fillId="3" borderId="3"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3" borderId="28" xfId="0" applyFont="1" applyFill="1" applyBorder="1" applyAlignment="1">
      <alignment horizontal="left" vertical="center" wrapText="1"/>
    </xf>
  </cellXfs>
  <cellStyles count="7">
    <cellStyle name="Komma" xfId="1" builtinId="3"/>
    <cellStyle name="Link" xfId="2" builtinId="8"/>
    <cellStyle name="Normal" xfId="0" builtinId="0"/>
    <cellStyle name="Normal 2" xfId="5"/>
    <cellStyle name="Normal 2 2 2 2" xfId="4"/>
    <cellStyle name="Procent" xfId="3" builtinId="5"/>
    <cellStyle name="Procent 2" xfId="6"/>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8</xdr:col>
      <xdr:colOff>590550</xdr:colOff>
      <xdr:row>1</xdr:row>
      <xdr:rowOff>19050</xdr:rowOff>
    </xdr:from>
    <xdr:to>
      <xdr:col>10</xdr:col>
      <xdr:colOff>228600</xdr:colOff>
      <xdr:row>1</xdr:row>
      <xdr:rowOff>476250</xdr:rowOff>
    </xdr:to>
    <xdr:sp macro="" textlink="">
      <xdr:nvSpPr>
        <xdr:cNvPr id="2" name="Proces 1">
          <a:hlinkClick xmlns:r="http://schemas.openxmlformats.org/officeDocument/2006/relationships" r:id="rId1"/>
        </xdr:cNvPr>
        <xdr:cNvSpPr/>
      </xdr:nvSpPr>
      <xdr:spPr>
        <a:xfrm>
          <a:off x="11058525" y="3048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8924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4</xdr:row>
      <xdr:rowOff>133350</xdr:rowOff>
    </xdr:to>
    <xdr:sp macro="" textlink="">
      <xdr:nvSpPr>
        <xdr:cNvPr id="2" name="Proces 1">
          <a:hlinkClick xmlns:r="http://schemas.openxmlformats.org/officeDocument/2006/relationships" r:id="rId1"/>
        </xdr:cNvPr>
        <xdr:cNvSpPr/>
      </xdr:nvSpPr>
      <xdr:spPr>
        <a:xfrm>
          <a:off x="100203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247650</xdr:colOff>
      <xdr:row>3</xdr:row>
      <xdr:rowOff>123825</xdr:rowOff>
    </xdr:to>
    <xdr:sp macro="" textlink="">
      <xdr:nvSpPr>
        <xdr:cNvPr id="2" name="Proces 1">
          <a:hlinkClick xmlns:r="http://schemas.openxmlformats.org/officeDocument/2006/relationships" r:id="rId1"/>
        </xdr:cNvPr>
        <xdr:cNvSpPr/>
      </xdr:nvSpPr>
      <xdr:spPr>
        <a:xfrm>
          <a:off x="154781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2</xdr:row>
      <xdr:rowOff>581025</xdr:rowOff>
    </xdr:to>
    <xdr:sp macro="" textlink="">
      <xdr:nvSpPr>
        <xdr:cNvPr id="2" name="Proces 1">
          <a:hlinkClick xmlns:r="http://schemas.openxmlformats.org/officeDocument/2006/relationships" r:id="rId1"/>
        </xdr:cNvPr>
        <xdr:cNvSpPr/>
      </xdr:nvSpPr>
      <xdr:spPr>
        <a:xfrm>
          <a:off x="80867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3</xdr:row>
      <xdr:rowOff>104775</xdr:rowOff>
    </xdr:to>
    <xdr:sp macro="" textlink="">
      <xdr:nvSpPr>
        <xdr:cNvPr id="2" name="Proces 1">
          <a:hlinkClick xmlns:r="http://schemas.openxmlformats.org/officeDocument/2006/relationships" r:id="rId1"/>
        </xdr:cNvPr>
        <xdr:cNvSpPr/>
      </xdr:nvSpPr>
      <xdr:spPr>
        <a:xfrm>
          <a:off x="83153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22</xdr:col>
      <xdr:colOff>0</xdr:colOff>
      <xdr:row>2</xdr:row>
      <xdr:rowOff>0</xdr:rowOff>
    </xdr:from>
    <xdr:to>
      <xdr:col>23</xdr:col>
      <xdr:colOff>247650</xdr:colOff>
      <xdr:row>4</xdr:row>
      <xdr:rowOff>9525</xdr:rowOff>
    </xdr:to>
    <xdr:sp macro="" textlink="">
      <xdr:nvSpPr>
        <xdr:cNvPr id="2" name="Proces 1">
          <a:hlinkClick xmlns:r="http://schemas.openxmlformats.org/officeDocument/2006/relationships" r:id="rId1"/>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xdr:row>
      <xdr:rowOff>9525</xdr:rowOff>
    </xdr:from>
    <xdr:to>
      <xdr:col>7</xdr:col>
      <xdr:colOff>257175</xdr:colOff>
      <xdr:row>1</xdr:row>
      <xdr:rowOff>466725</xdr:rowOff>
    </xdr:to>
    <xdr:sp macro="" textlink="">
      <xdr:nvSpPr>
        <xdr:cNvPr id="2" name="Proces 1">
          <a:hlinkClick xmlns:r="http://schemas.openxmlformats.org/officeDocument/2006/relationships" r:id="rId1"/>
        </xdr:cNvPr>
        <xdr:cNvSpPr/>
      </xdr:nvSpPr>
      <xdr:spPr>
        <a:xfrm>
          <a:off x="10868025" y="17145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5</xdr:row>
      <xdr:rowOff>57150</xdr:rowOff>
    </xdr:to>
    <xdr:sp macro="" textlink="">
      <xdr:nvSpPr>
        <xdr:cNvPr id="2" name="Proces 1">
          <a:hlinkClick xmlns:r="http://schemas.openxmlformats.org/officeDocument/2006/relationships" r:id="rId1"/>
        </xdr:cNvPr>
        <xdr:cNvSpPr/>
      </xdr:nvSpPr>
      <xdr:spPr>
        <a:xfrm>
          <a:off x="10725150"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247650</xdr:colOff>
      <xdr:row>5</xdr:row>
      <xdr:rowOff>47625</xdr:rowOff>
    </xdr:to>
    <xdr:sp macro="" textlink="">
      <xdr:nvSpPr>
        <xdr:cNvPr id="2" name="Proces 1">
          <a:hlinkClick xmlns:r="http://schemas.openxmlformats.org/officeDocument/2006/relationships" r:id="rId1"/>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4</xdr:row>
      <xdr:rowOff>57150</xdr:rowOff>
    </xdr:to>
    <xdr:sp macro="" textlink="">
      <xdr:nvSpPr>
        <xdr:cNvPr id="2" name="Proces 1">
          <a:hlinkClick xmlns:r="http://schemas.openxmlformats.org/officeDocument/2006/relationships" r:id="rId1"/>
        </xdr:cNvPr>
        <xdr:cNvSpPr/>
      </xdr:nvSpPr>
      <xdr:spPr>
        <a:xfrm>
          <a:off x="63722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0</xdr:colOff>
      <xdr:row>2</xdr:row>
      <xdr:rowOff>1</xdr:rowOff>
    </xdr:from>
    <xdr:to>
      <xdr:col>12</xdr:col>
      <xdr:colOff>247650</xdr:colOff>
      <xdr:row>3</xdr:row>
      <xdr:rowOff>304801</xdr:rowOff>
    </xdr:to>
    <xdr:sp macro="" textlink="">
      <xdr:nvSpPr>
        <xdr:cNvPr id="2" name="Proces 1">
          <a:hlinkClick xmlns:r="http://schemas.openxmlformats.org/officeDocument/2006/relationships" r:id="rId1"/>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114300</xdr:rowOff>
    </xdr:to>
    <xdr:sp macro="" textlink="">
      <xdr:nvSpPr>
        <xdr:cNvPr id="2" name="Proces 1">
          <a:hlinkClick xmlns:r="http://schemas.openxmlformats.org/officeDocument/2006/relationships" r:id="rId1"/>
        </xdr:cNvPr>
        <xdr:cNvSpPr/>
      </xdr:nvSpPr>
      <xdr:spPr>
        <a:xfrm>
          <a:off x="4210050" y="876300"/>
          <a:ext cx="857250" cy="7334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561975</xdr:colOff>
      <xdr:row>2</xdr:row>
      <xdr:rowOff>9525</xdr:rowOff>
    </xdr:from>
    <xdr:to>
      <xdr:col>6</xdr:col>
      <xdr:colOff>600075</xdr:colOff>
      <xdr:row>5</xdr:row>
      <xdr:rowOff>123825</xdr:rowOff>
    </xdr:to>
    <xdr:sp macro="" textlink="">
      <xdr:nvSpPr>
        <xdr:cNvPr id="2" name="Proces 1">
          <a:hlinkClick xmlns:r="http://schemas.openxmlformats.org/officeDocument/2006/relationships" r:id="rId1"/>
        </xdr:cNvPr>
        <xdr:cNvSpPr/>
      </xdr:nvSpPr>
      <xdr:spPr>
        <a:xfrm>
          <a:off x="9610725" y="781050"/>
          <a:ext cx="857250" cy="6858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xdr:cNvPr>
        <xdr:cNvSpPr/>
      </xdr:nvSpPr>
      <xdr:spPr>
        <a:xfrm>
          <a:off x="9248775"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xdr:cNvPr>
        <xdr:cNvSpPr/>
      </xdr:nvSpPr>
      <xdr:spPr>
        <a:xfrm>
          <a:off x="10467975" y="781050"/>
          <a:ext cx="857250" cy="7620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0</xdr:colOff>
      <xdr:row>2</xdr:row>
      <xdr:rowOff>9525</xdr:rowOff>
    </xdr:from>
    <xdr:to>
      <xdr:col>8</xdr:col>
      <xdr:colOff>247650</xdr:colOff>
      <xdr:row>3</xdr:row>
      <xdr:rowOff>466724</xdr:rowOff>
    </xdr:to>
    <xdr:sp macro="" textlink="">
      <xdr:nvSpPr>
        <xdr:cNvPr id="2" name="Proces 1">
          <a:hlinkClick xmlns:r="http://schemas.openxmlformats.org/officeDocument/2006/relationships" r:id="rId1"/>
        </xdr:cNvPr>
        <xdr:cNvSpPr/>
      </xdr:nvSpPr>
      <xdr:spPr>
        <a:xfrm>
          <a:off x="10020300" y="781050"/>
          <a:ext cx="857250" cy="619124"/>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142875</xdr:colOff>
      <xdr:row>1</xdr:row>
      <xdr:rowOff>590549</xdr:rowOff>
    </xdr:from>
    <xdr:to>
      <xdr:col>6</xdr:col>
      <xdr:colOff>390525</xdr:colOff>
      <xdr:row>3</xdr:row>
      <xdr:rowOff>371475</xdr:rowOff>
    </xdr:to>
    <xdr:sp macro="" textlink="">
      <xdr:nvSpPr>
        <xdr:cNvPr id="2" name="Proces 1">
          <a:hlinkClick xmlns:r="http://schemas.openxmlformats.org/officeDocument/2006/relationships" r:id="rId1"/>
        </xdr:cNvPr>
        <xdr:cNvSpPr/>
      </xdr:nvSpPr>
      <xdr:spPr>
        <a:xfrm>
          <a:off x="8858250" y="752474"/>
          <a:ext cx="857250" cy="581026"/>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561975</xdr:colOff>
      <xdr:row>2</xdr:row>
      <xdr:rowOff>28574</xdr:rowOff>
    </xdr:from>
    <xdr:to>
      <xdr:col>6</xdr:col>
      <xdr:colOff>200025</xdr:colOff>
      <xdr:row>3</xdr:row>
      <xdr:rowOff>438149</xdr:rowOff>
    </xdr:to>
    <xdr:sp macro="" textlink="">
      <xdr:nvSpPr>
        <xdr:cNvPr id="2" name="Proces 1">
          <a:hlinkClick xmlns:r="http://schemas.openxmlformats.org/officeDocument/2006/relationships" r:id="rId1"/>
        </xdr:cNvPr>
        <xdr:cNvSpPr/>
      </xdr:nvSpPr>
      <xdr:spPr>
        <a:xfrm>
          <a:off x="9239250" y="800099"/>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66675</xdr:colOff>
      <xdr:row>2</xdr:row>
      <xdr:rowOff>9525</xdr:rowOff>
    </xdr:from>
    <xdr:to>
      <xdr:col>4</xdr:col>
      <xdr:colOff>314325</xdr:colOff>
      <xdr:row>3</xdr:row>
      <xdr:rowOff>276225</xdr:rowOff>
    </xdr:to>
    <xdr:sp macro="" textlink="">
      <xdr:nvSpPr>
        <xdr:cNvPr id="2" name="Proces 1">
          <a:hlinkClick xmlns:r="http://schemas.openxmlformats.org/officeDocument/2006/relationships" r:id="rId1"/>
        </xdr:cNvPr>
        <xdr:cNvSpPr/>
      </xdr:nvSpPr>
      <xdr:spPr>
        <a:xfrm>
          <a:off x="12439650" y="781050"/>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247650</xdr:colOff>
      <xdr:row>1</xdr:row>
      <xdr:rowOff>457200</xdr:rowOff>
    </xdr:to>
    <xdr:sp macro="" textlink="">
      <xdr:nvSpPr>
        <xdr:cNvPr id="2" name="Proces 1">
          <a:hlinkClick xmlns:r="http://schemas.openxmlformats.org/officeDocument/2006/relationships" r:id="rId1"/>
        </xdr:cNvPr>
        <xdr:cNvSpPr/>
      </xdr:nvSpPr>
      <xdr:spPr>
        <a:xfrm>
          <a:off x="632460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xdr:row>
      <xdr:rowOff>0</xdr:rowOff>
    </xdr:from>
    <xdr:to>
      <xdr:col>12</xdr:col>
      <xdr:colOff>247650</xdr:colOff>
      <xdr:row>1</xdr:row>
      <xdr:rowOff>457200</xdr:rowOff>
    </xdr:to>
    <xdr:sp macro="" textlink="">
      <xdr:nvSpPr>
        <xdr:cNvPr id="2" name="Proces 1">
          <a:hlinkClick xmlns:r="http://schemas.openxmlformats.org/officeDocument/2006/relationships" r:id="rId1"/>
        </xdr:cNvPr>
        <xdr:cNvSpPr/>
      </xdr:nvSpPr>
      <xdr:spPr>
        <a:xfrm>
          <a:off x="9658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2</xdr:row>
      <xdr:rowOff>0</xdr:rowOff>
    </xdr:from>
    <xdr:to>
      <xdr:col>19</xdr:col>
      <xdr:colOff>247650</xdr:colOff>
      <xdr:row>2</xdr:row>
      <xdr:rowOff>457200</xdr:rowOff>
    </xdr:to>
    <xdr:sp macro="" textlink="">
      <xdr:nvSpPr>
        <xdr:cNvPr id="2" name="Proces 1">
          <a:hlinkClick xmlns:r="http://schemas.openxmlformats.org/officeDocument/2006/relationships" r:id="rId1"/>
        </xdr:cNvPr>
        <xdr:cNvSpPr/>
      </xdr:nvSpPr>
      <xdr:spPr>
        <a:xfrm>
          <a:off x="1705927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107061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1016317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3"/>
  <sheetViews>
    <sheetView tabSelected="1" workbookViewId="0"/>
  </sheetViews>
  <sheetFormatPr defaultRowHeight="12.75" x14ac:dyDescent="0.2"/>
  <cols>
    <col min="1" max="1" width="9.140625" style="4"/>
    <col min="2" max="2" width="88" style="4" customWidth="1"/>
    <col min="3" max="5" width="24" style="5" customWidth="1"/>
    <col min="6" max="16384" width="9.140625" style="4"/>
  </cols>
  <sheetData>
    <row r="2" spans="2:11" ht="18" x14ac:dyDescent="0.25">
      <c r="B2" s="13" t="s">
        <v>1</v>
      </c>
      <c r="C2" s="3"/>
      <c r="D2" s="3"/>
      <c r="E2" s="3"/>
    </row>
    <row r="3" spans="2:11" ht="18" x14ac:dyDescent="0.25">
      <c r="B3" s="13"/>
      <c r="C3" s="10" t="s">
        <v>2</v>
      </c>
      <c r="D3" s="10" t="s">
        <v>396</v>
      </c>
      <c r="E3" s="10" t="s">
        <v>5</v>
      </c>
    </row>
    <row r="4" spans="2:11" ht="15" x14ac:dyDescent="0.2">
      <c r="B4" s="14" t="s">
        <v>0</v>
      </c>
      <c r="C4" s="10" t="s">
        <v>3</v>
      </c>
      <c r="D4" s="10" t="s">
        <v>4</v>
      </c>
      <c r="E4" s="10"/>
    </row>
    <row r="5" spans="2:11" ht="15" x14ac:dyDescent="0.2">
      <c r="B5" s="15"/>
      <c r="C5" s="16"/>
      <c r="D5" s="16"/>
      <c r="E5" s="16"/>
      <c r="K5" s="4" t="s">
        <v>41</v>
      </c>
    </row>
    <row r="6" spans="2:11" ht="28.5" customHeight="1" x14ac:dyDescent="0.2">
      <c r="B6" s="281" t="s">
        <v>6</v>
      </c>
      <c r="D6" s="283" t="s">
        <v>397</v>
      </c>
      <c r="E6" s="284" t="s">
        <v>400</v>
      </c>
    </row>
    <row r="7" spans="2:11" ht="28.5" customHeight="1" x14ac:dyDescent="0.2">
      <c r="B7" s="281" t="s">
        <v>7</v>
      </c>
      <c r="D7" s="283" t="s">
        <v>398</v>
      </c>
      <c r="E7" s="284" t="s">
        <v>402</v>
      </c>
    </row>
    <row r="8" spans="2:11" ht="28.5" customHeight="1" x14ac:dyDescent="0.2">
      <c r="B8" s="281" t="s">
        <v>8</v>
      </c>
      <c r="D8" s="283" t="s">
        <v>399</v>
      </c>
      <c r="E8" s="284" t="s">
        <v>402</v>
      </c>
    </row>
    <row r="9" spans="2:11" ht="28.5" customHeight="1" x14ac:dyDescent="0.2">
      <c r="B9" s="281" t="s">
        <v>9</v>
      </c>
      <c r="D9" s="283"/>
      <c r="E9" s="284" t="s">
        <v>403</v>
      </c>
    </row>
    <row r="10" spans="2:11" ht="14.25" x14ac:dyDescent="0.2">
      <c r="B10" s="12"/>
      <c r="C10" s="9"/>
      <c r="D10" s="9"/>
      <c r="E10" s="9"/>
    </row>
    <row r="11" spans="2:11" ht="14.25" x14ac:dyDescent="0.2">
      <c r="B11" s="6"/>
    </row>
    <row r="12" spans="2:11" ht="31.5" customHeight="1" x14ac:dyDescent="0.2">
      <c r="B12" s="285" t="s">
        <v>10</v>
      </c>
      <c r="C12" s="11" t="s">
        <v>42</v>
      </c>
      <c r="D12" s="282"/>
      <c r="E12" s="282"/>
    </row>
    <row r="13" spans="2:11" ht="31.5" customHeight="1" x14ac:dyDescent="0.2">
      <c r="B13" s="285" t="s">
        <v>11</v>
      </c>
      <c r="C13" s="11" t="s">
        <v>76</v>
      </c>
      <c r="D13" s="282"/>
      <c r="E13" s="282"/>
    </row>
    <row r="14" spans="2:11" ht="31.5" customHeight="1" x14ac:dyDescent="0.2">
      <c r="B14" s="281" t="s">
        <v>548</v>
      </c>
      <c r="C14" s="11"/>
      <c r="D14" s="282"/>
      <c r="E14" s="286" t="s">
        <v>549</v>
      </c>
    </row>
    <row r="15" spans="2:11" ht="14.25" x14ac:dyDescent="0.2">
      <c r="B15" s="12"/>
      <c r="C15" s="9"/>
      <c r="D15" s="9"/>
      <c r="E15" s="9"/>
    </row>
    <row r="16" spans="2:11" ht="14.25" x14ac:dyDescent="0.2">
      <c r="B16" s="6"/>
    </row>
    <row r="17" spans="2:8" ht="14.25" x14ac:dyDescent="0.2">
      <c r="B17" s="6" t="s">
        <v>12</v>
      </c>
      <c r="C17" s="11" t="s">
        <v>551</v>
      </c>
    </row>
    <row r="18" spans="2:8" ht="14.25" x14ac:dyDescent="0.2">
      <c r="B18" s="12"/>
      <c r="C18" s="9"/>
      <c r="D18" s="9"/>
      <c r="E18" s="9"/>
    </row>
    <row r="19" spans="2:8" ht="14.25" x14ac:dyDescent="0.2">
      <c r="B19" s="6"/>
    </row>
    <row r="20" spans="2:8" ht="25.5" x14ac:dyDescent="0.2">
      <c r="B20" s="6" t="s">
        <v>13</v>
      </c>
      <c r="C20" s="11"/>
      <c r="D20" s="282" t="s">
        <v>424</v>
      </c>
      <c r="E20" s="286" t="s">
        <v>550</v>
      </c>
    </row>
    <row r="21" spans="2:8" ht="14.25" x14ac:dyDescent="0.2">
      <c r="B21" s="6" t="s">
        <v>14</v>
      </c>
      <c r="C21" s="11" t="s">
        <v>119</v>
      </c>
      <c r="D21" s="282"/>
      <c r="E21" s="282"/>
    </row>
    <row r="22" spans="2:8" ht="14.25" x14ac:dyDescent="0.2">
      <c r="B22" s="6" t="s">
        <v>15</v>
      </c>
      <c r="C22" s="11" t="s">
        <v>154</v>
      </c>
      <c r="D22" s="282"/>
      <c r="E22" s="282"/>
    </row>
    <row r="23" spans="2:8" ht="14.25" x14ac:dyDescent="0.2">
      <c r="B23" s="6" t="s">
        <v>16</v>
      </c>
      <c r="C23" s="11" t="s">
        <v>172</v>
      </c>
      <c r="D23" s="282"/>
      <c r="E23" s="282"/>
    </row>
    <row r="24" spans="2:8" ht="14.25" x14ac:dyDescent="0.2">
      <c r="B24" s="6" t="s">
        <v>17</v>
      </c>
      <c r="C24" s="11" t="s">
        <v>180</v>
      </c>
      <c r="D24" s="282"/>
      <c r="E24" s="282"/>
    </row>
    <row r="25" spans="2:8" ht="14.25" x14ac:dyDescent="0.2">
      <c r="B25" s="6" t="s">
        <v>18</v>
      </c>
      <c r="C25" s="11" t="s">
        <v>191</v>
      </c>
      <c r="D25" s="282"/>
      <c r="E25" s="282"/>
      <c r="H25" s="4" t="s">
        <v>41</v>
      </c>
    </row>
    <row r="26" spans="2:8" ht="14.25" x14ac:dyDescent="0.2">
      <c r="B26" s="6" t="s">
        <v>20</v>
      </c>
      <c r="C26" s="11" t="s">
        <v>192</v>
      </c>
      <c r="D26" s="282"/>
      <c r="E26" s="282"/>
    </row>
    <row r="27" spans="2:8" ht="14.25" x14ac:dyDescent="0.2">
      <c r="B27" s="6" t="s">
        <v>19</v>
      </c>
      <c r="C27" s="11" t="s">
        <v>195</v>
      </c>
      <c r="D27" s="282"/>
      <c r="E27" s="282"/>
    </row>
    <row r="28" spans="2:8" ht="14.25" x14ac:dyDescent="0.2">
      <c r="B28" s="6" t="s">
        <v>21</v>
      </c>
      <c r="C28" s="11" t="s">
        <v>207</v>
      </c>
      <c r="D28" s="282"/>
      <c r="E28" s="282"/>
    </row>
    <row r="29" spans="2:8" ht="14.25" x14ac:dyDescent="0.2">
      <c r="B29" s="6" t="s">
        <v>22</v>
      </c>
      <c r="C29" s="11" t="s">
        <v>232</v>
      </c>
      <c r="D29" s="282"/>
      <c r="E29" s="282"/>
    </row>
    <row r="30" spans="2:8" ht="14.25" x14ac:dyDescent="0.2">
      <c r="B30" s="6" t="s">
        <v>23</v>
      </c>
      <c r="C30" s="11" t="s">
        <v>246</v>
      </c>
      <c r="D30" s="282"/>
      <c r="E30" s="282"/>
    </row>
    <row r="31" spans="2:8" ht="14.25" x14ac:dyDescent="0.2">
      <c r="B31" s="6" t="s">
        <v>24</v>
      </c>
      <c r="C31" s="11" t="s">
        <v>257</v>
      </c>
      <c r="D31" s="282"/>
      <c r="E31" s="282"/>
    </row>
    <row r="32" spans="2:8" ht="25.5" x14ac:dyDescent="0.2">
      <c r="B32" s="6" t="s">
        <v>25</v>
      </c>
      <c r="C32" s="11"/>
      <c r="D32" s="283" t="s">
        <v>401</v>
      </c>
      <c r="E32" s="284" t="s">
        <v>402</v>
      </c>
    </row>
    <row r="33" spans="2:9" ht="14.25" x14ac:dyDescent="0.2">
      <c r="B33" s="6" t="s">
        <v>26</v>
      </c>
      <c r="C33" s="11" t="s">
        <v>266</v>
      </c>
      <c r="D33" s="282"/>
      <c r="E33" s="282"/>
    </row>
    <row r="34" spans="2:9" ht="31.5" customHeight="1" x14ac:dyDescent="0.2">
      <c r="B34" s="7" t="s">
        <v>27</v>
      </c>
      <c r="C34" s="11" t="s">
        <v>279</v>
      </c>
      <c r="D34" s="282"/>
      <c r="E34" s="282"/>
    </row>
    <row r="35" spans="2:9" ht="14.25" x14ac:dyDescent="0.2">
      <c r="B35" s="6" t="s">
        <v>28</v>
      </c>
      <c r="C35" s="11" t="s">
        <v>279</v>
      </c>
      <c r="D35" s="282"/>
      <c r="E35" s="282"/>
    </row>
    <row r="36" spans="2:9" ht="14.25" x14ac:dyDescent="0.2">
      <c r="B36" s="6" t="s">
        <v>29</v>
      </c>
      <c r="C36" s="11" t="s">
        <v>284</v>
      </c>
      <c r="D36" s="282"/>
      <c r="E36" s="282"/>
    </row>
    <row r="37" spans="2:9" ht="25.5" x14ac:dyDescent="0.2">
      <c r="B37" s="6" t="s">
        <v>30</v>
      </c>
      <c r="C37" s="11"/>
      <c r="D37" s="283" t="s">
        <v>423</v>
      </c>
      <c r="E37" s="284" t="s">
        <v>402</v>
      </c>
    </row>
    <row r="38" spans="2:9" ht="14.25" x14ac:dyDescent="0.2">
      <c r="B38" s="6" t="s">
        <v>31</v>
      </c>
      <c r="C38" s="11" t="s">
        <v>314</v>
      </c>
      <c r="D38" s="282"/>
      <c r="E38" s="282"/>
    </row>
    <row r="39" spans="2:9" ht="14.25" x14ac:dyDescent="0.2">
      <c r="B39" s="6" t="s">
        <v>547</v>
      </c>
      <c r="C39" s="11" t="s">
        <v>327</v>
      </c>
      <c r="D39" s="282"/>
      <c r="E39" s="282"/>
    </row>
    <row r="40" spans="2:9" ht="14.25" x14ac:dyDescent="0.2">
      <c r="B40" s="6" t="s">
        <v>32</v>
      </c>
      <c r="C40" s="11" t="s">
        <v>344</v>
      </c>
      <c r="D40" s="282"/>
      <c r="E40" s="282"/>
    </row>
    <row r="41" spans="2:9" ht="14.25" x14ac:dyDescent="0.2">
      <c r="B41" s="6" t="s">
        <v>33</v>
      </c>
      <c r="C41" s="11" t="s">
        <v>355</v>
      </c>
      <c r="D41" s="282"/>
      <c r="E41" s="282"/>
    </row>
    <row r="42" spans="2:9" ht="14.25" x14ac:dyDescent="0.2">
      <c r="B42" s="12"/>
      <c r="C42" s="9"/>
      <c r="D42" s="287"/>
      <c r="E42" s="287"/>
    </row>
    <row r="43" spans="2:9" ht="14.25" x14ac:dyDescent="0.2">
      <c r="B43" s="6"/>
      <c r="C43" s="56"/>
    </row>
    <row r="44" spans="2:9" ht="14.25" x14ac:dyDescent="0.2">
      <c r="B44" s="6" t="s">
        <v>34</v>
      </c>
      <c r="C44" s="11" t="s">
        <v>356</v>
      </c>
      <c r="I44" s="4" t="s">
        <v>41</v>
      </c>
    </row>
    <row r="45" spans="2:9" ht="14.25" x14ac:dyDescent="0.2">
      <c r="B45" s="6" t="s">
        <v>35</v>
      </c>
      <c r="C45" s="11" t="s">
        <v>360</v>
      </c>
    </row>
    <row r="46" spans="2:9" ht="14.25" x14ac:dyDescent="0.2">
      <c r="B46" s="6" t="s">
        <v>36</v>
      </c>
      <c r="C46" s="11" t="s">
        <v>371</v>
      </c>
    </row>
    <row r="47" spans="2:9" ht="14.25" x14ac:dyDescent="0.2">
      <c r="B47" s="6" t="s">
        <v>37</v>
      </c>
      <c r="C47" s="11" t="s">
        <v>380</v>
      </c>
    </row>
    <row r="48" spans="2:9" ht="14.25" x14ac:dyDescent="0.2">
      <c r="B48" s="6" t="s">
        <v>38</v>
      </c>
      <c r="C48" s="11" t="s">
        <v>392</v>
      </c>
    </row>
    <row r="49" spans="2:5" ht="14.25" x14ac:dyDescent="0.2">
      <c r="B49" s="6" t="s">
        <v>39</v>
      </c>
      <c r="C49" s="11" t="s">
        <v>418</v>
      </c>
    </row>
    <row r="50" spans="2:5" ht="14.25" x14ac:dyDescent="0.2">
      <c r="B50" s="12"/>
      <c r="C50" s="273"/>
      <c r="D50" s="9"/>
      <c r="E50" s="9"/>
    </row>
    <row r="51" spans="2:5" ht="14.25" x14ac:dyDescent="0.2">
      <c r="B51" s="6"/>
      <c r="C51" s="11"/>
    </row>
    <row r="52" spans="2:5" ht="14.25" x14ac:dyDescent="0.2">
      <c r="B52" s="6" t="s">
        <v>40</v>
      </c>
      <c r="C52" s="11" t="s">
        <v>419</v>
      </c>
    </row>
    <row r="53" spans="2:5" ht="14.25" x14ac:dyDescent="0.2">
      <c r="B53" s="12"/>
      <c r="C53" s="9"/>
      <c r="D53" s="9"/>
      <c r="E53" s="9"/>
    </row>
    <row r="54" spans="2:5" ht="14.25" x14ac:dyDescent="0.2">
      <c r="B54" s="8"/>
    </row>
    <row r="55" spans="2:5" ht="25.5" x14ac:dyDescent="0.2">
      <c r="B55" s="6" t="s">
        <v>394</v>
      </c>
      <c r="C55" s="11" t="s">
        <v>425</v>
      </c>
      <c r="D55" s="282"/>
      <c r="E55" s="284" t="s">
        <v>524</v>
      </c>
    </row>
    <row r="56" spans="2:5" ht="14.25" x14ac:dyDescent="0.2">
      <c r="B56" s="6" t="s">
        <v>395</v>
      </c>
      <c r="C56" s="11" t="s">
        <v>426</v>
      </c>
    </row>
    <row r="57" spans="2:5" ht="14.25" x14ac:dyDescent="0.2">
      <c r="B57" s="12"/>
      <c r="C57" s="9"/>
      <c r="D57" s="9"/>
      <c r="E57" s="9"/>
    </row>
    <row r="59" spans="2:5" ht="14.25" x14ac:dyDescent="0.2">
      <c r="B59" s="6" t="s">
        <v>428</v>
      </c>
      <c r="C59" s="11" t="s">
        <v>427</v>
      </c>
    </row>
    <row r="60" spans="2:5" ht="14.25" x14ac:dyDescent="0.2">
      <c r="B60" s="6" t="s">
        <v>429</v>
      </c>
      <c r="C60" s="11" t="s">
        <v>432</v>
      </c>
    </row>
    <row r="61" spans="2:5" ht="14.25" x14ac:dyDescent="0.2">
      <c r="B61" s="6" t="s">
        <v>430</v>
      </c>
      <c r="C61" s="11" t="s">
        <v>434</v>
      </c>
    </row>
    <row r="62" spans="2:5" ht="14.25" x14ac:dyDescent="0.2">
      <c r="B62" s="6" t="s">
        <v>431</v>
      </c>
      <c r="C62" s="11" t="s">
        <v>433</v>
      </c>
    </row>
    <row r="63" spans="2:5" x14ac:dyDescent="0.2">
      <c r="B63" s="274"/>
      <c r="C63" s="9"/>
      <c r="D63" s="9"/>
      <c r="E63" s="9"/>
    </row>
  </sheetData>
  <hyperlinks>
    <hyperlink ref="C12" location="'1'!A1" display="'1'!A1"/>
    <hyperlink ref="C13" location="'2'!A1" display="Sheet 2"/>
    <hyperlink ref="C17" location="'3'!A1" display="Sheet 3"/>
    <hyperlink ref="C21" location="'4'!A1" display="Sheet 4"/>
    <hyperlink ref="C22" location="'5'!A1" display="Sheet 5"/>
    <hyperlink ref="C23" location="'6'!A1" display="Sheet 6"/>
    <hyperlink ref="C24" location="'7'!A1" display="Sheet 7"/>
    <hyperlink ref="C25" location="'8'!A1" display="Sheet 8"/>
    <hyperlink ref="C26" location="'9'!A1" display="Sheet 9"/>
    <hyperlink ref="C27" location="'10'!A1" display="Sheet 10"/>
    <hyperlink ref="C28" location="'11'!A1" display="Sheet 11"/>
    <hyperlink ref="C29" location="'12'!A1" display="Sheet 12"/>
    <hyperlink ref="C30" location="'13'!A1" display="Sheet 13"/>
    <hyperlink ref="C31" location="'14'!A1" display="Sheet 14"/>
    <hyperlink ref="C33" location="'15'!A1" display="Sheet 15"/>
    <hyperlink ref="C35" location="'16'!A1" display="Sheet 16"/>
    <hyperlink ref="C36" location="'17'!A1" display="Sheet 17"/>
    <hyperlink ref="C38" location="'18'!A1" display="Sheet 18"/>
    <hyperlink ref="C40" location="'20'!A1" display="Sheet 20"/>
    <hyperlink ref="C44" location="'22'!A1" display="Sheet 22"/>
    <hyperlink ref="C45" location="'23'!A1" display="Sheet 23"/>
    <hyperlink ref="C46" location="'24'!A1" display="Sheet 24"/>
    <hyperlink ref="C47" location="'25'!A1" display="Sheet 25"/>
    <hyperlink ref="C48" location="'26'!A1" display="Sheet 26"/>
    <hyperlink ref="C49" location="'27'!A1" display="Sheet 27"/>
    <hyperlink ref="C52" location="'28'!A1" display="Sheet 28"/>
    <hyperlink ref="C41" location="'21'!A1" display="Sheet 21"/>
    <hyperlink ref="C55" location="'29'!A1" display="Sheet 29"/>
    <hyperlink ref="C56" location="'30'!A1" display="Sheet 28"/>
    <hyperlink ref="C59:C62" location="'30'!A1" display="Sheet 28"/>
    <hyperlink ref="C59" location="'31'!A1" display="Sheet 31"/>
    <hyperlink ref="C60" location="'32'!A1" display="Sheet 32"/>
    <hyperlink ref="C61" location="'33'!A1" display="Sheet 33"/>
    <hyperlink ref="C62" location="'34'!A1" display="Sheet 34"/>
    <hyperlink ref="C39" location="'19'!A1" display="Sheet 19"/>
    <hyperlink ref="C34" location="'16'!A1" display="Sheet 1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heetViews>
  <sheetFormatPr defaultRowHeight="12.75" x14ac:dyDescent="0.2"/>
  <cols>
    <col min="1" max="1" width="3.7109375" style="4" customWidth="1"/>
    <col min="2" max="2" width="5.42578125" style="4" customWidth="1"/>
    <col min="3" max="3" width="40.5703125" style="4" bestFit="1" customWidth="1"/>
    <col min="4" max="4" width="15.28515625" style="4" customWidth="1"/>
    <col min="5" max="5" width="16.5703125" style="4" customWidth="1"/>
    <col min="6" max="8" width="14" style="4" customWidth="1"/>
    <col min="9" max="9" width="15.42578125" style="4" customWidth="1"/>
    <col min="10" max="10" width="9.5703125" style="4" bestFit="1" customWidth="1"/>
    <col min="11" max="16384" width="9.140625" style="4"/>
  </cols>
  <sheetData>
    <row r="1" spans="2:10" ht="21" customHeight="1" x14ac:dyDescent="0.2"/>
    <row r="2" spans="2:10" ht="48" customHeight="1" x14ac:dyDescent="0.2">
      <c r="B2" s="313" t="s">
        <v>190</v>
      </c>
      <c r="C2" s="313"/>
      <c r="D2" s="313"/>
      <c r="E2" s="313"/>
      <c r="F2" s="313"/>
      <c r="G2" s="313"/>
      <c r="H2" s="313"/>
      <c r="I2" s="313"/>
      <c r="J2" s="313"/>
    </row>
    <row r="3" spans="2:10" ht="28.5" customHeight="1" x14ac:dyDescent="0.2">
      <c r="B3" s="60"/>
      <c r="C3" s="62"/>
      <c r="D3" s="323" t="s">
        <v>182</v>
      </c>
      <c r="E3" s="323"/>
      <c r="F3" s="321" t="s">
        <v>183</v>
      </c>
      <c r="G3" s="321" t="s">
        <v>184</v>
      </c>
      <c r="H3" s="321" t="s">
        <v>185</v>
      </c>
      <c r="I3" s="322" t="s">
        <v>186</v>
      </c>
      <c r="J3" s="321" t="s">
        <v>187</v>
      </c>
    </row>
    <row r="4" spans="2:10" ht="28.5" x14ac:dyDescent="0.2">
      <c r="B4" s="31" t="s">
        <v>68</v>
      </c>
      <c r="C4" s="62"/>
      <c r="D4" s="109" t="s">
        <v>188</v>
      </c>
      <c r="E4" s="109" t="s">
        <v>189</v>
      </c>
      <c r="F4" s="321"/>
      <c r="G4" s="321"/>
      <c r="H4" s="321"/>
      <c r="I4" s="322"/>
      <c r="J4" s="321"/>
    </row>
    <row r="5" spans="2:10" x14ac:dyDescent="0.2">
      <c r="B5" s="113">
        <v>1</v>
      </c>
      <c r="C5" s="113" t="s">
        <v>159</v>
      </c>
      <c r="D5" s="114">
        <v>379</v>
      </c>
      <c r="E5" s="114">
        <v>6549</v>
      </c>
      <c r="F5" s="114">
        <v>467</v>
      </c>
      <c r="G5" s="114">
        <v>75</v>
      </c>
      <c r="H5" s="114">
        <v>248</v>
      </c>
      <c r="I5" s="114">
        <v>4</v>
      </c>
      <c r="J5" s="114">
        <f>+D5+E5-F5-G5</f>
        <v>6386</v>
      </c>
    </row>
    <row r="6" spans="2:10" x14ac:dyDescent="0.2">
      <c r="B6" s="113">
        <v>2</v>
      </c>
      <c r="C6" s="113" t="s">
        <v>160</v>
      </c>
      <c r="D6" s="114">
        <v>122</v>
      </c>
      <c r="E6" s="114">
        <v>15319</v>
      </c>
      <c r="F6" s="114">
        <v>229</v>
      </c>
      <c r="G6" s="114"/>
      <c r="H6" s="114">
        <v>52</v>
      </c>
      <c r="I6" s="114">
        <v>27</v>
      </c>
      <c r="J6" s="114">
        <f t="shared" ref="J6:J17" si="0">+D6+E6-F6-G6</f>
        <v>15212</v>
      </c>
    </row>
    <row r="7" spans="2:10" x14ac:dyDescent="0.2">
      <c r="B7" s="113">
        <v>3</v>
      </c>
      <c r="C7" s="113" t="s">
        <v>161</v>
      </c>
      <c r="D7" s="114">
        <v>59</v>
      </c>
      <c r="E7" s="114">
        <v>4435</v>
      </c>
      <c r="F7" s="114">
        <v>24</v>
      </c>
      <c r="G7" s="114"/>
      <c r="H7" s="114">
        <v>4</v>
      </c>
      <c r="I7" s="114">
        <v>9</v>
      </c>
      <c r="J7" s="114">
        <f t="shared" si="0"/>
        <v>4470</v>
      </c>
    </row>
    <row r="8" spans="2:10" x14ac:dyDescent="0.2">
      <c r="B8" s="113">
        <v>4</v>
      </c>
      <c r="C8" s="113" t="s">
        <v>162</v>
      </c>
      <c r="D8" s="114">
        <v>134</v>
      </c>
      <c r="E8" s="114">
        <v>7629</v>
      </c>
      <c r="F8" s="114">
        <v>116</v>
      </c>
      <c r="G8" s="114"/>
      <c r="H8" s="114">
        <v>34</v>
      </c>
      <c r="I8" s="114">
        <v>38</v>
      </c>
      <c r="J8" s="114">
        <f t="shared" si="0"/>
        <v>7647</v>
      </c>
    </row>
    <row r="9" spans="2:10" x14ac:dyDescent="0.2">
      <c r="B9" s="113">
        <v>5</v>
      </c>
      <c r="C9" s="113" t="s">
        <v>163</v>
      </c>
      <c r="D9" s="114">
        <v>124</v>
      </c>
      <c r="E9" s="114">
        <v>21416</v>
      </c>
      <c r="F9" s="114">
        <v>325</v>
      </c>
      <c r="G9" s="114"/>
      <c r="H9" s="114">
        <v>123</v>
      </c>
      <c r="I9" s="114">
        <v>65</v>
      </c>
      <c r="J9" s="114">
        <f t="shared" si="0"/>
        <v>21215</v>
      </c>
    </row>
    <row r="10" spans="2:10" ht="12" customHeight="1" x14ac:dyDescent="0.2">
      <c r="B10" s="113">
        <v>6</v>
      </c>
      <c r="C10" s="113" t="s">
        <v>164</v>
      </c>
      <c r="D10" s="114">
        <v>48</v>
      </c>
      <c r="E10" s="114">
        <v>6692</v>
      </c>
      <c r="F10" s="114">
        <v>148</v>
      </c>
      <c r="G10" s="114"/>
      <c r="H10" s="114">
        <v>13</v>
      </c>
      <c r="I10" s="114">
        <v>10</v>
      </c>
      <c r="J10" s="114">
        <f t="shared" si="0"/>
        <v>6592</v>
      </c>
    </row>
    <row r="11" spans="2:10" x14ac:dyDescent="0.2">
      <c r="B11" s="113">
        <v>7</v>
      </c>
      <c r="C11" s="113" t="s">
        <v>165</v>
      </c>
      <c r="D11" s="114">
        <v>1</v>
      </c>
      <c r="E11" s="114">
        <v>1027</v>
      </c>
      <c r="F11" s="114">
        <v>13</v>
      </c>
      <c r="G11" s="114"/>
      <c r="H11" s="114">
        <v>2</v>
      </c>
      <c r="I11" s="114">
        <v>-1</v>
      </c>
      <c r="J11" s="114">
        <f t="shared" si="0"/>
        <v>1015</v>
      </c>
    </row>
    <row r="12" spans="2:10" x14ac:dyDescent="0.2">
      <c r="B12" s="113">
        <v>8</v>
      </c>
      <c r="C12" s="113" t="s">
        <v>166</v>
      </c>
      <c r="D12" s="114">
        <v>56</v>
      </c>
      <c r="E12" s="114">
        <v>17281</v>
      </c>
      <c r="F12" s="114">
        <v>169</v>
      </c>
      <c r="G12" s="114"/>
      <c r="H12" s="114">
        <v>11</v>
      </c>
      <c r="I12" s="114">
        <v>22</v>
      </c>
      <c r="J12" s="114">
        <f t="shared" si="0"/>
        <v>17168</v>
      </c>
    </row>
    <row r="13" spans="2:10" x14ac:dyDescent="0.2">
      <c r="B13" s="113">
        <v>9</v>
      </c>
      <c r="C13" s="113" t="s">
        <v>167</v>
      </c>
      <c r="D13" s="114">
        <v>447</v>
      </c>
      <c r="E13" s="114">
        <v>8515</v>
      </c>
      <c r="F13" s="114">
        <v>302</v>
      </c>
      <c r="G13" s="114"/>
      <c r="H13" s="114">
        <v>52</v>
      </c>
      <c r="I13" s="114">
        <v>-53</v>
      </c>
      <c r="J13" s="114">
        <f t="shared" si="0"/>
        <v>8660</v>
      </c>
    </row>
    <row r="14" spans="2:10" x14ac:dyDescent="0.2">
      <c r="B14" s="113">
        <v>10</v>
      </c>
      <c r="C14" s="113" t="s">
        <v>168</v>
      </c>
      <c r="D14" s="114">
        <v>27</v>
      </c>
      <c r="E14" s="114">
        <v>9115</v>
      </c>
      <c r="F14" s="114">
        <v>140</v>
      </c>
      <c r="G14" s="114">
        <v>139</v>
      </c>
      <c r="H14" s="114">
        <v>32</v>
      </c>
      <c r="I14" s="114">
        <v>-55</v>
      </c>
      <c r="J14" s="114">
        <f t="shared" si="0"/>
        <v>8863</v>
      </c>
    </row>
    <row r="15" spans="2:10" x14ac:dyDescent="0.2">
      <c r="B15" s="113">
        <v>11</v>
      </c>
      <c r="C15" s="113" t="s">
        <v>169</v>
      </c>
      <c r="D15" s="114">
        <v>230</v>
      </c>
      <c r="E15" s="114">
        <v>33630</v>
      </c>
      <c r="F15" s="114">
        <v>617</v>
      </c>
      <c r="G15" s="114">
        <v>86</v>
      </c>
      <c r="H15" s="114">
        <v>89</v>
      </c>
      <c r="I15" s="114">
        <v>-117</v>
      </c>
      <c r="J15" s="114">
        <f t="shared" si="0"/>
        <v>33157</v>
      </c>
    </row>
    <row r="16" spans="2:10" x14ac:dyDescent="0.2">
      <c r="B16" s="113">
        <v>12</v>
      </c>
      <c r="C16" s="113" t="s">
        <v>170</v>
      </c>
      <c r="D16" s="114"/>
      <c r="E16" s="114">
        <v>8246</v>
      </c>
      <c r="F16" s="114"/>
      <c r="G16" s="114"/>
      <c r="H16" s="114"/>
      <c r="I16" s="114"/>
      <c r="J16" s="114">
        <f t="shared" si="0"/>
        <v>8246</v>
      </c>
    </row>
    <row r="17" spans="2:10" x14ac:dyDescent="0.2">
      <c r="B17" s="113">
        <v>13</v>
      </c>
      <c r="C17" s="113" t="s">
        <v>171</v>
      </c>
      <c r="D17" s="114"/>
      <c r="E17" s="114">
        <v>11045</v>
      </c>
      <c r="F17" s="88"/>
      <c r="G17" s="114"/>
      <c r="H17" s="88"/>
      <c r="I17" s="88"/>
      <c r="J17" s="114">
        <f t="shared" si="0"/>
        <v>11045</v>
      </c>
    </row>
    <row r="18" spans="2:10" ht="13.5" thickBot="1" x14ac:dyDescent="0.25">
      <c r="B18" s="115"/>
      <c r="C18" s="81" t="s">
        <v>72</v>
      </c>
      <c r="D18" s="82">
        <f t="shared" ref="D18:J18" si="1">SUM(D5:D17)</f>
        <v>1627</v>
      </c>
      <c r="E18" s="82">
        <f t="shared" si="1"/>
        <v>150899</v>
      </c>
      <c r="F18" s="82">
        <f t="shared" si="1"/>
        <v>2550</v>
      </c>
      <c r="G18" s="82">
        <f t="shared" si="1"/>
        <v>300</v>
      </c>
      <c r="H18" s="82">
        <f t="shared" si="1"/>
        <v>660</v>
      </c>
      <c r="I18" s="82">
        <f t="shared" si="1"/>
        <v>-51</v>
      </c>
      <c r="J18" s="82">
        <f t="shared" si="1"/>
        <v>149676</v>
      </c>
    </row>
    <row r="19" spans="2:10" x14ac:dyDescent="0.2">
      <c r="B19" s="63"/>
      <c r="D19" s="64"/>
      <c r="E19" s="64"/>
      <c r="F19" s="64"/>
      <c r="G19" s="64"/>
      <c r="H19" s="64"/>
      <c r="I19" s="64"/>
      <c r="J19" s="64"/>
    </row>
    <row r="20" spans="2:10" x14ac:dyDescent="0.2">
      <c r="B20" s="63"/>
    </row>
  </sheetData>
  <mergeCells count="7">
    <mergeCell ref="B2:J2"/>
    <mergeCell ref="F3:F4"/>
    <mergeCell ref="G3:G4"/>
    <mergeCell ref="H3:H4"/>
    <mergeCell ref="I3:I4"/>
    <mergeCell ref="D3:E3"/>
    <mergeCell ref="J3:J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workbookViewId="0">
      <selection activeCell="E14" sqref="E14"/>
    </sheetView>
  </sheetViews>
  <sheetFormatPr defaultRowHeight="12.75" x14ac:dyDescent="0.2"/>
  <cols>
    <col min="1" max="1" width="3.7109375" style="4" customWidth="1"/>
    <col min="2" max="2" width="9.140625" style="4"/>
    <col min="3" max="3" width="27" style="4" customWidth="1"/>
    <col min="4" max="4" width="10.140625" style="4" bestFit="1" customWidth="1"/>
    <col min="5" max="5" width="13.140625" style="4" customWidth="1"/>
    <col min="6" max="6" width="17.5703125" style="4" customWidth="1"/>
    <col min="7" max="7" width="15.5703125" style="4" customWidth="1"/>
    <col min="8" max="8" width="14.85546875" style="4" customWidth="1"/>
    <col min="9" max="9" width="17.5703125" style="4" customWidth="1"/>
    <col min="10" max="10" width="13.140625" style="4" customWidth="1"/>
    <col min="11" max="16384" width="9.140625" style="4"/>
  </cols>
  <sheetData>
    <row r="1" spans="2:10" ht="21" customHeight="1" x14ac:dyDescent="0.2"/>
    <row r="2" spans="2:10" ht="48" customHeight="1" x14ac:dyDescent="0.2">
      <c r="B2" s="313" t="s">
        <v>193</v>
      </c>
      <c r="C2" s="313"/>
      <c r="D2" s="313"/>
      <c r="E2" s="313"/>
      <c r="F2" s="313"/>
      <c r="G2" s="313"/>
      <c r="H2" s="313"/>
      <c r="I2" s="313"/>
      <c r="J2" s="313"/>
    </row>
    <row r="3" spans="2:10" ht="14.25" x14ac:dyDescent="0.2">
      <c r="B3" s="60"/>
      <c r="C3" s="62"/>
      <c r="D3" s="323" t="s">
        <v>182</v>
      </c>
      <c r="E3" s="323"/>
      <c r="F3" s="321" t="s">
        <v>183</v>
      </c>
      <c r="G3" s="321" t="s">
        <v>184</v>
      </c>
      <c r="H3" s="321" t="s">
        <v>185</v>
      </c>
      <c r="I3" s="321" t="s">
        <v>186</v>
      </c>
      <c r="J3" s="321" t="s">
        <v>187</v>
      </c>
    </row>
    <row r="4" spans="2:10" ht="36.75" customHeight="1" x14ac:dyDescent="0.2">
      <c r="B4" s="31" t="s">
        <v>68</v>
      </c>
      <c r="C4" s="62"/>
      <c r="D4" s="109" t="s">
        <v>188</v>
      </c>
      <c r="E4" s="110" t="s">
        <v>189</v>
      </c>
      <c r="F4" s="321"/>
      <c r="G4" s="321"/>
      <c r="H4" s="321"/>
      <c r="I4" s="321"/>
      <c r="J4" s="321"/>
    </row>
    <row r="5" spans="2:10" x14ac:dyDescent="0.2">
      <c r="B5" s="116">
        <v>1</v>
      </c>
      <c r="C5" s="117" t="s">
        <v>146</v>
      </c>
      <c r="D5" s="118">
        <f>SUM(D6:D9)</f>
        <v>1621</v>
      </c>
      <c r="E5" s="118">
        <f t="shared" ref="E5:I5" si="0">SUM(E6:E9)</f>
        <v>149835</v>
      </c>
      <c r="F5" s="118">
        <f t="shared" si="0"/>
        <v>2547</v>
      </c>
      <c r="G5" s="118">
        <f t="shared" si="0"/>
        <v>300</v>
      </c>
      <c r="H5" s="118">
        <f t="shared" si="0"/>
        <v>660</v>
      </c>
      <c r="I5" s="118">
        <f t="shared" si="0"/>
        <v>-50</v>
      </c>
      <c r="J5" s="118">
        <f t="shared" ref="J5:J11" si="1">+D5+E5-F5-G5</f>
        <v>148609</v>
      </c>
    </row>
    <row r="6" spans="2:10" s="65" customFormat="1" x14ac:dyDescent="0.2">
      <c r="B6" s="119">
        <v>2</v>
      </c>
      <c r="C6" s="120" t="s">
        <v>147</v>
      </c>
      <c r="D6" s="121">
        <v>1520</v>
      </c>
      <c r="E6" s="121">
        <v>132919</v>
      </c>
      <c r="F6" s="121">
        <v>2414</v>
      </c>
      <c r="G6" s="121">
        <v>300</v>
      </c>
      <c r="H6" s="121">
        <v>637</v>
      </c>
      <c r="I6" s="121">
        <v>-42</v>
      </c>
      <c r="J6" s="121">
        <f t="shared" si="1"/>
        <v>131725</v>
      </c>
    </row>
    <row r="7" spans="2:10" s="65" customFormat="1" x14ac:dyDescent="0.2">
      <c r="B7" s="119">
        <v>3</v>
      </c>
      <c r="C7" s="120" t="s">
        <v>148</v>
      </c>
      <c r="D7" s="121">
        <v>66</v>
      </c>
      <c r="E7" s="121">
        <v>6024</v>
      </c>
      <c r="F7" s="121">
        <v>100</v>
      </c>
      <c r="G7" s="121"/>
      <c r="H7" s="121">
        <v>8</v>
      </c>
      <c r="I7" s="121">
        <v>-13</v>
      </c>
      <c r="J7" s="121">
        <f t="shared" si="1"/>
        <v>5990</v>
      </c>
    </row>
    <row r="8" spans="2:10" s="65" customFormat="1" x14ac:dyDescent="0.2">
      <c r="B8" s="119">
        <v>4</v>
      </c>
      <c r="C8" s="120" t="s">
        <v>194</v>
      </c>
      <c r="D8" s="121">
        <v>0</v>
      </c>
      <c r="E8" s="121">
        <v>1695</v>
      </c>
      <c r="F8" s="121"/>
      <c r="G8" s="121"/>
      <c r="H8" s="121">
        <v>8</v>
      </c>
      <c r="I8" s="121">
        <v>-1</v>
      </c>
      <c r="J8" s="121">
        <f t="shared" si="1"/>
        <v>1695</v>
      </c>
    </row>
    <row r="9" spans="2:10" s="65" customFormat="1" x14ac:dyDescent="0.2">
      <c r="B9" s="122">
        <v>5</v>
      </c>
      <c r="C9" s="123" t="s">
        <v>150</v>
      </c>
      <c r="D9" s="124">
        <v>35</v>
      </c>
      <c r="E9" s="124">
        <v>9197</v>
      </c>
      <c r="F9" s="124">
        <v>33</v>
      </c>
      <c r="G9" s="124"/>
      <c r="H9" s="124">
        <v>7</v>
      </c>
      <c r="I9" s="124">
        <v>6</v>
      </c>
      <c r="J9" s="124">
        <f t="shared" si="1"/>
        <v>9199</v>
      </c>
    </row>
    <row r="10" spans="2:10" x14ac:dyDescent="0.2">
      <c r="B10" s="112">
        <v>6</v>
      </c>
      <c r="C10" s="88" t="s">
        <v>151</v>
      </c>
      <c r="D10" s="114">
        <v>0</v>
      </c>
      <c r="E10" s="114">
        <v>1070</v>
      </c>
      <c r="F10" s="114">
        <v>3</v>
      </c>
      <c r="G10" s="114"/>
      <c r="H10" s="114"/>
      <c r="I10" s="114">
        <v>-1</v>
      </c>
      <c r="J10" s="114">
        <f t="shared" si="1"/>
        <v>1067</v>
      </c>
    </row>
    <row r="11" spans="2:10" ht="13.5" thickBot="1" x14ac:dyDescent="0.25">
      <c r="B11" s="81"/>
      <c r="C11" s="81" t="s">
        <v>72</v>
      </c>
      <c r="D11" s="82">
        <f>+D10+D5</f>
        <v>1621</v>
      </c>
      <c r="E11" s="82">
        <f t="shared" ref="E11:I11" si="2">+E10+E5</f>
        <v>150905</v>
      </c>
      <c r="F11" s="82">
        <f t="shared" si="2"/>
        <v>2550</v>
      </c>
      <c r="G11" s="82">
        <f t="shared" si="2"/>
        <v>300</v>
      </c>
      <c r="H11" s="82">
        <f t="shared" si="2"/>
        <v>660</v>
      </c>
      <c r="I11" s="82">
        <f t="shared" si="2"/>
        <v>-51</v>
      </c>
      <c r="J11" s="82">
        <f t="shared" si="1"/>
        <v>149676</v>
      </c>
    </row>
  </sheetData>
  <mergeCells count="7">
    <mergeCell ref="B2:J2"/>
    <mergeCell ref="F3:F4"/>
    <mergeCell ref="G3:G4"/>
    <mergeCell ref="H3:H4"/>
    <mergeCell ref="I3:I4"/>
    <mergeCell ref="D3:E3"/>
    <mergeCell ref="J3:J4"/>
  </mergeCells>
  <pageMargins left="0.7" right="0.7" top="0.75" bottom="0.75" header="0.3" footer="0.3"/>
  <ignoredErrors>
    <ignoredError sqref="D5:F5 I5"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
  <sheetViews>
    <sheetView workbookViewId="0"/>
  </sheetViews>
  <sheetFormatPr defaultRowHeight="12.75" x14ac:dyDescent="0.2"/>
  <cols>
    <col min="1" max="1" width="3.7109375" style="40" customWidth="1"/>
    <col min="2" max="2" width="9.140625" style="40"/>
    <col min="3" max="3" width="27.5703125" style="40" customWidth="1"/>
    <col min="4" max="6" width="19.85546875" style="40" customWidth="1"/>
    <col min="7" max="7" width="23" style="40" customWidth="1"/>
    <col min="8" max="8" width="19.85546875" style="40" customWidth="1"/>
    <col min="9" max="9" width="13" style="40" customWidth="1"/>
    <col min="10" max="16384" width="9.140625" style="40"/>
  </cols>
  <sheetData>
    <row r="1" spans="2:10" ht="21" customHeight="1" x14ac:dyDescent="0.2"/>
    <row r="2" spans="2:10" ht="48" customHeight="1" x14ac:dyDescent="0.2">
      <c r="B2" s="313" t="s">
        <v>196</v>
      </c>
      <c r="C2" s="313"/>
      <c r="D2" s="313"/>
      <c r="E2" s="313"/>
      <c r="F2" s="313"/>
      <c r="G2" s="313"/>
      <c r="H2" s="313"/>
      <c r="I2" s="313"/>
      <c r="J2" s="313"/>
    </row>
    <row r="3" spans="2:10" ht="12.75" customHeight="1" x14ac:dyDescent="0.2">
      <c r="B3" s="54"/>
      <c r="C3" s="19"/>
      <c r="D3" s="318" t="s">
        <v>200</v>
      </c>
      <c r="E3" s="318"/>
      <c r="F3" s="318"/>
      <c r="G3" s="318"/>
      <c r="H3" s="318"/>
      <c r="I3" s="318"/>
      <c r="J3" s="66"/>
    </row>
    <row r="4" spans="2:10" ht="22.5" customHeight="1" x14ac:dyDescent="0.2">
      <c r="B4" s="31" t="s">
        <v>68</v>
      </c>
      <c r="C4" s="19"/>
      <c r="D4" s="125" t="s">
        <v>201</v>
      </c>
      <c r="E4" s="125" t="s">
        <v>202</v>
      </c>
      <c r="F4" s="125" t="s">
        <v>203</v>
      </c>
      <c r="G4" s="125" t="s">
        <v>204</v>
      </c>
      <c r="H4" s="125" t="s">
        <v>205</v>
      </c>
      <c r="I4" s="125" t="s">
        <v>206</v>
      </c>
      <c r="J4" s="67"/>
    </row>
    <row r="5" spans="2:10" x14ac:dyDescent="0.2">
      <c r="B5" s="79" t="s">
        <v>197</v>
      </c>
      <c r="C5" s="79"/>
      <c r="D5" s="80">
        <v>5274</v>
      </c>
      <c r="E5" s="80">
        <v>69</v>
      </c>
      <c r="F5" s="80">
        <v>12</v>
      </c>
      <c r="G5" s="80">
        <v>18</v>
      </c>
      <c r="H5" s="80">
        <v>1</v>
      </c>
      <c r="I5" s="80">
        <v>3</v>
      </c>
    </row>
    <row r="6" spans="2:10" x14ac:dyDescent="0.2">
      <c r="B6" s="79" t="s">
        <v>198</v>
      </c>
      <c r="C6" s="79"/>
      <c r="D6" s="80"/>
      <c r="E6" s="80"/>
      <c r="F6" s="80"/>
      <c r="G6" s="80"/>
      <c r="H6" s="80"/>
      <c r="I6" s="80"/>
    </row>
    <row r="7" spans="2:10" ht="13.5" thickBot="1" x14ac:dyDescent="0.25">
      <c r="B7" s="81" t="s">
        <v>199</v>
      </c>
      <c r="C7" s="81"/>
      <c r="D7" s="82">
        <f>SUM(D5:D6)</f>
        <v>5274</v>
      </c>
      <c r="E7" s="82">
        <f t="shared" ref="E7:I7" si="0">SUM(E5:E6)</f>
        <v>69</v>
      </c>
      <c r="F7" s="82">
        <f t="shared" si="0"/>
        <v>12</v>
      </c>
      <c r="G7" s="82">
        <f t="shared" si="0"/>
        <v>18</v>
      </c>
      <c r="H7" s="82">
        <f t="shared" si="0"/>
        <v>1</v>
      </c>
      <c r="I7" s="82">
        <f t="shared" si="0"/>
        <v>3</v>
      </c>
    </row>
  </sheetData>
  <mergeCells count="2">
    <mergeCell ref="B2:J2"/>
    <mergeCell ref="D3:I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
  <sheetViews>
    <sheetView workbookViewId="0"/>
  </sheetViews>
  <sheetFormatPr defaultRowHeight="12.75" x14ac:dyDescent="0.2"/>
  <cols>
    <col min="1" max="1" width="3.7109375" style="40" customWidth="1"/>
    <col min="2" max="2" width="9.140625" style="40"/>
    <col min="3" max="3" width="26" style="40" bestFit="1" customWidth="1"/>
    <col min="4" max="4" width="10.28515625" style="40" bestFit="1" customWidth="1"/>
    <col min="5" max="5" width="23.7109375" style="40" customWidth="1"/>
    <col min="6" max="6" width="17.140625" style="40" customWidth="1"/>
    <col min="7" max="7" width="9.28515625" style="40" bestFit="1" customWidth="1"/>
    <col min="8" max="8" width="13.140625" style="40" customWidth="1"/>
    <col min="9" max="9" width="11.85546875" style="40" customWidth="1"/>
    <col min="10" max="10" width="12.7109375" style="40" customWidth="1"/>
    <col min="11" max="11" width="13.28515625" style="40" customWidth="1"/>
    <col min="12" max="12" width="12.5703125" style="40" customWidth="1"/>
    <col min="13" max="13" width="10.28515625" style="40" customWidth="1"/>
    <col min="14" max="14" width="18.42578125" style="40" customWidth="1"/>
    <col min="15" max="15" width="15.5703125" style="40" customWidth="1"/>
    <col min="16" max="16" width="15.85546875" style="40" customWidth="1"/>
    <col min="17" max="16384" width="9.140625" style="40"/>
  </cols>
  <sheetData>
    <row r="1" spans="2:16" ht="21" customHeight="1" x14ac:dyDescent="0.2"/>
    <row r="2" spans="2:16" ht="48" customHeight="1" x14ac:dyDescent="0.2">
      <c r="B2" s="313" t="s">
        <v>208</v>
      </c>
      <c r="C2" s="313"/>
      <c r="D2" s="313"/>
      <c r="E2" s="313"/>
      <c r="F2" s="313"/>
      <c r="G2" s="313"/>
      <c r="H2" s="313"/>
      <c r="I2" s="313"/>
      <c r="J2" s="313"/>
    </row>
    <row r="3" spans="2:16" ht="36" customHeight="1" x14ac:dyDescent="0.2">
      <c r="B3" s="62"/>
      <c r="C3" s="62"/>
      <c r="D3" s="130"/>
      <c r="E3" s="335" t="s">
        <v>209</v>
      </c>
      <c r="F3" s="335"/>
      <c r="G3" s="335"/>
      <c r="H3" s="335"/>
      <c r="I3" s="335"/>
      <c r="J3" s="335"/>
      <c r="K3" s="326" t="s">
        <v>210</v>
      </c>
      <c r="L3" s="327"/>
      <c r="M3" s="327"/>
      <c r="N3" s="327"/>
      <c r="O3" s="326" t="s">
        <v>211</v>
      </c>
      <c r="P3" s="327"/>
    </row>
    <row r="4" spans="2:16" ht="21" customHeight="1" x14ac:dyDescent="0.2">
      <c r="B4" s="62"/>
      <c r="C4" s="62"/>
      <c r="D4" s="127"/>
      <c r="E4" s="332" t="s">
        <v>212</v>
      </c>
      <c r="F4" s="324" t="s">
        <v>213</v>
      </c>
      <c r="G4" s="128"/>
      <c r="H4" s="334" t="s">
        <v>214</v>
      </c>
      <c r="I4" s="334"/>
      <c r="J4" s="334"/>
      <c r="K4" s="328" t="s">
        <v>215</v>
      </c>
      <c r="L4" s="329"/>
      <c r="M4" s="330" t="s">
        <v>216</v>
      </c>
      <c r="N4" s="331"/>
      <c r="O4" s="332" t="s">
        <v>217</v>
      </c>
      <c r="P4" s="332" t="s">
        <v>218</v>
      </c>
    </row>
    <row r="5" spans="2:16" ht="31.5" customHeight="1" x14ac:dyDescent="0.2">
      <c r="B5" s="31" t="s">
        <v>68</v>
      </c>
      <c r="C5" s="62"/>
      <c r="D5" s="127"/>
      <c r="E5" s="333"/>
      <c r="F5" s="325"/>
      <c r="G5" s="127"/>
      <c r="H5" s="129" t="s">
        <v>219</v>
      </c>
      <c r="I5" s="126" t="s">
        <v>220</v>
      </c>
      <c r="J5" s="126" t="s">
        <v>221</v>
      </c>
      <c r="K5" s="127"/>
      <c r="L5" s="129" t="s">
        <v>221</v>
      </c>
      <c r="M5" s="127"/>
      <c r="N5" s="129" t="s">
        <v>221</v>
      </c>
      <c r="O5" s="333"/>
      <c r="P5" s="333"/>
    </row>
    <row r="6" spans="2:16" x14ac:dyDescent="0.2">
      <c r="B6" s="131" t="s">
        <v>222</v>
      </c>
      <c r="C6" s="79" t="s">
        <v>198</v>
      </c>
      <c r="D6" s="132"/>
      <c r="E6" s="132"/>
      <c r="F6" s="133"/>
      <c r="G6" s="132"/>
      <c r="H6" s="132"/>
      <c r="I6" s="79"/>
      <c r="J6" s="79"/>
      <c r="K6" s="132"/>
      <c r="L6" s="133"/>
      <c r="M6" s="132"/>
      <c r="N6" s="133"/>
      <c r="O6" s="132"/>
      <c r="P6" s="133"/>
    </row>
    <row r="7" spans="2:16" x14ac:dyDescent="0.2">
      <c r="B7" s="131" t="s">
        <v>223</v>
      </c>
      <c r="C7" s="79" t="s">
        <v>225</v>
      </c>
      <c r="D7" s="134">
        <v>73910</v>
      </c>
      <c r="E7" s="135">
        <v>20</v>
      </c>
      <c r="F7" s="136">
        <v>67</v>
      </c>
      <c r="G7" s="134">
        <v>4991</v>
      </c>
      <c r="H7" s="134">
        <v>1495</v>
      </c>
      <c r="I7" s="80">
        <v>3474</v>
      </c>
      <c r="J7" s="80">
        <v>1183</v>
      </c>
      <c r="K7" s="134">
        <v>-300</v>
      </c>
      <c r="L7" s="137"/>
      <c r="M7" s="134">
        <v>-2378</v>
      </c>
      <c r="N7" s="137">
        <v>-512</v>
      </c>
      <c r="O7" s="134">
        <v>1109</v>
      </c>
      <c r="P7" s="137">
        <v>57</v>
      </c>
    </row>
    <row r="8" spans="2:16" ht="13.5" thickBot="1" x14ac:dyDescent="0.25">
      <c r="B8" s="142" t="s">
        <v>224</v>
      </c>
      <c r="C8" s="143" t="s">
        <v>226</v>
      </c>
      <c r="D8" s="144">
        <v>13561</v>
      </c>
      <c r="E8" s="144"/>
      <c r="F8" s="145">
        <v>1</v>
      </c>
      <c r="G8" s="144">
        <v>377</v>
      </c>
      <c r="H8" s="144">
        <v>170</v>
      </c>
      <c r="I8" s="146"/>
      <c r="J8" s="146">
        <v>16</v>
      </c>
      <c r="K8" s="144"/>
      <c r="L8" s="145"/>
      <c r="M8" s="144">
        <v>-169</v>
      </c>
      <c r="N8" s="145"/>
      <c r="O8" s="144"/>
      <c r="P8" s="145"/>
    </row>
    <row r="9" spans="2:16" x14ac:dyDescent="0.2">
      <c r="D9" s="68"/>
      <c r="E9" s="68"/>
      <c r="F9" s="68"/>
      <c r="G9" s="68"/>
      <c r="H9" s="68"/>
      <c r="I9" s="68"/>
      <c r="J9" s="68"/>
      <c r="K9" s="68"/>
      <c r="L9" s="68"/>
      <c r="M9" s="68"/>
      <c r="N9" s="68"/>
      <c r="O9" s="68"/>
      <c r="P9" s="68"/>
    </row>
  </sheetData>
  <mergeCells count="11">
    <mergeCell ref="F4:F5"/>
    <mergeCell ref="B2:J2"/>
    <mergeCell ref="K3:N3"/>
    <mergeCell ref="O3:P3"/>
    <mergeCell ref="K4:L4"/>
    <mergeCell ref="M4:N4"/>
    <mergeCell ref="O4:O5"/>
    <mergeCell ref="P4:P5"/>
    <mergeCell ref="E4:E5"/>
    <mergeCell ref="H4:J4"/>
    <mergeCell ref="E3:J3"/>
  </mergeCells>
  <pageMargins left="0.7" right="0.7" top="0.75" bottom="0.75" header="0.3" footer="0.3"/>
  <ignoredErrors>
    <ignoredError sqref="B6:B8"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heetViews>
  <sheetFormatPr defaultRowHeight="12.75" x14ac:dyDescent="0.2"/>
  <cols>
    <col min="1" max="1" width="3.7109375" style="40" customWidth="1"/>
    <col min="2" max="2" width="7" style="40" customWidth="1"/>
    <col min="3" max="3" width="72.28515625" style="40" bestFit="1" customWidth="1"/>
    <col min="4" max="4" width="14.85546875" style="40" customWidth="1"/>
    <col min="5" max="5" width="14.28515625" style="40" customWidth="1"/>
    <col min="6" max="16384" width="9.140625" style="40"/>
  </cols>
  <sheetData>
    <row r="1" spans="2:10" ht="21" customHeight="1" x14ac:dyDescent="0.2"/>
    <row r="2" spans="2:10" ht="48" customHeight="1" x14ac:dyDescent="0.2">
      <c r="B2" s="313" t="s">
        <v>233</v>
      </c>
      <c r="C2" s="313"/>
      <c r="D2" s="313"/>
      <c r="E2" s="313"/>
      <c r="F2" s="313"/>
      <c r="G2" s="313"/>
      <c r="H2" s="313"/>
      <c r="I2" s="313"/>
      <c r="J2" s="313"/>
    </row>
    <row r="3" spans="2:10" ht="48" customHeight="1" x14ac:dyDescent="0.2">
      <c r="B3" s="31" t="s">
        <v>68</v>
      </c>
      <c r="C3" s="19"/>
      <c r="D3" s="54" t="s">
        <v>234</v>
      </c>
      <c r="E3" s="54" t="s">
        <v>235</v>
      </c>
    </row>
    <row r="4" spans="2:10" s="138" customFormat="1" x14ac:dyDescent="0.2">
      <c r="B4" s="140">
        <v>1</v>
      </c>
      <c r="C4" s="154" t="s">
        <v>237</v>
      </c>
      <c r="D4" s="139">
        <v>2778144</v>
      </c>
      <c r="E4" s="139">
        <v>385312</v>
      </c>
    </row>
    <row r="5" spans="2:10" x14ac:dyDescent="0.2">
      <c r="B5" s="141">
        <v>2</v>
      </c>
      <c r="C5" s="52" t="s">
        <v>238</v>
      </c>
      <c r="D5" s="80">
        <v>916438</v>
      </c>
      <c r="E5" s="80"/>
    </row>
    <row r="6" spans="2:10" x14ac:dyDescent="0.2">
      <c r="B6" s="141">
        <v>3</v>
      </c>
      <c r="C6" s="52" t="s">
        <v>239</v>
      </c>
      <c r="D6" s="80">
        <v>771890</v>
      </c>
      <c r="E6" s="80">
        <v>85147</v>
      </c>
    </row>
    <row r="7" spans="2:10" x14ac:dyDescent="0.2">
      <c r="B7" s="141">
        <v>4</v>
      </c>
      <c r="C7" s="52" t="s">
        <v>240</v>
      </c>
      <c r="D7" s="80">
        <v>512378</v>
      </c>
      <c r="E7" s="80"/>
    </row>
    <row r="8" spans="2:10" x14ac:dyDescent="0.2">
      <c r="B8" s="141">
        <v>5</v>
      </c>
      <c r="C8" s="52" t="s">
        <v>241</v>
      </c>
      <c r="D8" s="80"/>
      <c r="E8" s="80"/>
    </row>
    <row r="9" spans="2:10" x14ac:dyDescent="0.2">
      <c r="B9" s="141">
        <v>6</v>
      </c>
      <c r="C9" s="52" t="s">
        <v>242</v>
      </c>
      <c r="D9" s="80">
        <v>103</v>
      </c>
      <c r="E9" s="80"/>
    </row>
    <row r="10" spans="2:10" x14ac:dyDescent="0.2">
      <c r="B10" s="141">
        <v>7</v>
      </c>
      <c r="C10" s="52" t="s">
        <v>393</v>
      </c>
      <c r="D10" s="80"/>
      <c r="E10" s="80"/>
    </row>
    <row r="11" spans="2:10" x14ac:dyDescent="0.2">
      <c r="B11" s="141">
        <v>8</v>
      </c>
      <c r="C11" s="52" t="s">
        <v>243</v>
      </c>
      <c r="D11" s="80">
        <v>4390</v>
      </c>
      <c r="E11" s="80"/>
    </row>
    <row r="12" spans="2:10" s="138" customFormat="1" x14ac:dyDescent="0.2">
      <c r="B12" s="170">
        <v>9</v>
      </c>
      <c r="C12" s="171" t="s">
        <v>236</v>
      </c>
      <c r="D12" s="172">
        <f>+D4+D5-D6-D7+D8+D9+D10+D11</f>
        <v>2414807</v>
      </c>
      <c r="E12" s="172">
        <f>+E4+E5-E6-E7+E8+E9+E10+E11</f>
        <v>300165</v>
      </c>
    </row>
    <row r="13" spans="2:10" x14ac:dyDescent="0.2">
      <c r="B13" s="141">
        <v>10</v>
      </c>
      <c r="C13" s="52" t="s">
        <v>244</v>
      </c>
      <c r="D13" s="80">
        <v>135014</v>
      </c>
      <c r="E13" s="80"/>
    </row>
    <row r="14" spans="2:10" ht="13.5" thickBot="1" x14ac:dyDescent="0.25">
      <c r="B14" s="147">
        <v>11</v>
      </c>
      <c r="C14" s="156" t="s">
        <v>245</v>
      </c>
      <c r="D14" s="146">
        <v>147900</v>
      </c>
      <c r="E14" s="146"/>
    </row>
  </sheetData>
  <mergeCells count="1">
    <mergeCell ref="B2:J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workbookViewId="0"/>
  </sheetViews>
  <sheetFormatPr defaultRowHeight="12.75" x14ac:dyDescent="0.2"/>
  <cols>
    <col min="1" max="1" width="3.7109375" style="40" customWidth="1"/>
    <col min="2" max="2" width="6.140625" style="40" customWidth="1"/>
    <col min="3" max="3" width="75.7109375" style="40" customWidth="1"/>
    <col min="4" max="4" width="19.5703125" style="40" customWidth="1"/>
    <col min="5" max="5" width="7.140625" style="40" customWidth="1"/>
    <col min="6" max="16384" width="9.140625" style="40"/>
  </cols>
  <sheetData>
    <row r="1" spans="2:9" ht="21" customHeight="1" x14ac:dyDescent="0.2"/>
    <row r="2" spans="2:9" ht="48" customHeight="1" x14ac:dyDescent="0.2">
      <c r="B2" s="313" t="s">
        <v>247</v>
      </c>
      <c r="C2" s="313"/>
      <c r="D2" s="313"/>
      <c r="E2" s="313"/>
      <c r="F2" s="313"/>
      <c r="G2" s="313"/>
      <c r="H2" s="313"/>
      <c r="I2" s="313"/>
    </row>
    <row r="3" spans="2:9" ht="37.5" customHeight="1" x14ac:dyDescent="0.2">
      <c r="B3" s="31" t="s">
        <v>68</v>
      </c>
      <c r="C3" s="19"/>
      <c r="D3" s="54" t="s">
        <v>252</v>
      </c>
    </row>
    <row r="4" spans="2:9" s="138" customFormat="1" x14ac:dyDescent="0.2">
      <c r="B4" s="140">
        <v>1</v>
      </c>
      <c r="C4" s="151" t="s">
        <v>237</v>
      </c>
      <c r="D4" s="139">
        <v>2014</v>
      </c>
      <c r="E4" s="206"/>
      <c r="F4" s="206"/>
      <c r="G4" s="206"/>
      <c r="H4" s="206"/>
    </row>
    <row r="5" spans="2:9" x14ac:dyDescent="0.2">
      <c r="B5" s="141">
        <v>2</v>
      </c>
      <c r="C5" s="152" t="s">
        <v>248</v>
      </c>
      <c r="D5" s="80">
        <v>445</v>
      </c>
      <c r="E5" s="79"/>
      <c r="F5" s="79"/>
      <c r="G5" s="79"/>
      <c r="H5" s="79"/>
    </row>
    <row r="6" spans="2:9" x14ac:dyDescent="0.2">
      <c r="B6" s="141">
        <v>3</v>
      </c>
      <c r="C6" s="152" t="s">
        <v>249</v>
      </c>
      <c r="D6" s="80">
        <v>253</v>
      </c>
      <c r="E6" s="79"/>
      <c r="F6" s="79"/>
      <c r="G6" s="79"/>
      <c r="H6" s="79"/>
    </row>
    <row r="7" spans="2:9" x14ac:dyDescent="0.2">
      <c r="B7" s="141">
        <v>4</v>
      </c>
      <c r="C7" s="152" t="s">
        <v>250</v>
      </c>
      <c r="D7" s="80">
        <v>-568</v>
      </c>
      <c r="E7" s="79"/>
      <c r="F7" s="79"/>
      <c r="G7" s="79"/>
      <c r="H7" s="79"/>
    </row>
    <row r="8" spans="2:9" x14ac:dyDescent="0.2">
      <c r="B8" s="141">
        <v>5</v>
      </c>
      <c r="C8" s="152" t="s">
        <v>251</v>
      </c>
      <c r="D8" s="80">
        <v>-144</v>
      </c>
      <c r="E8" s="79"/>
      <c r="F8" s="79"/>
      <c r="G8" s="79"/>
      <c r="H8" s="79"/>
    </row>
    <row r="9" spans="2:9" s="138" customFormat="1" ht="13.5" thickBot="1" x14ac:dyDescent="0.25">
      <c r="B9" s="203">
        <v>6</v>
      </c>
      <c r="C9" s="153" t="s">
        <v>236</v>
      </c>
      <c r="D9" s="82">
        <f>+D4+D5-D6+D7+D8</f>
        <v>1494</v>
      </c>
      <c r="E9" s="206"/>
      <c r="F9" s="206"/>
      <c r="G9" s="206"/>
      <c r="H9" s="206"/>
    </row>
    <row r="10" spans="2:9" x14ac:dyDescent="0.2">
      <c r="B10" s="79"/>
      <c r="C10" s="79"/>
      <c r="D10" s="79"/>
      <c r="E10" s="79"/>
      <c r="F10" s="79"/>
      <c r="G10" s="79"/>
      <c r="H10" s="79"/>
    </row>
    <row r="11" spans="2:9" x14ac:dyDescent="0.2">
      <c r="B11" s="79"/>
      <c r="C11" s="79"/>
      <c r="D11" s="79"/>
      <c r="E11" s="79"/>
      <c r="F11" s="79"/>
      <c r="G11" s="79"/>
      <c r="H11" s="79"/>
    </row>
    <row r="16" spans="2:9" x14ac:dyDescent="0.2">
      <c r="C16" s="40" t="s">
        <v>41</v>
      </c>
    </row>
  </sheetData>
  <mergeCells count="1">
    <mergeCell ref="B2:I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workbookViewId="0">
      <selection activeCell="E6" sqref="E6:H6"/>
    </sheetView>
  </sheetViews>
  <sheetFormatPr defaultRowHeight="12.75" x14ac:dyDescent="0.2"/>
  <cols>
    <col min="1" max="1" width="3.7109375" style="40" customWidth="1"/>
    <col min="2" max="2" width="9.140625" style="40"/>
    <col min="3" max="3" width="36.7109375" style="40" customWidth="1"/>
    <col min="4" max="4" width="9.140625" style="40"/>
    <col min="5" max="9" width="14.42578125" style="40" customWidth="1"/>
    <col min="10" max="16384" width="9.140625" style="40"/>
  </cols>
  <sheetData>
    <row r="1" spans="2:9" ht="21" customHeight="1" x14ac:dyDescent="0.2"/>
    <row r="2" spans="2:9" ht="48" customHeight="1" x14ac:dyDescent="0.2">
      <c r="B2" s="313" t="s">
        <v>258</v>
      </c>
      <c r="C2" s="313"/>
      <c r="D2" s="313"/>
      <c r="E2" s="313"/>
      <c r="F2" s="313"/>
      <c r="G2" s="313"/>
      <c r="H2" s="313"/>
      <c r="I2" s="313"/>
    </row>
    <row r="3" spans="2:9" ht="66.75" customHeight="1" x14ac:dyDescent="0.2">
      <c r="B3" s="31" t="s">
        <v>68</v>
      </c>
      <c r="C3" s="19"/>
      <c r="D3" s="19"/>
      <c r="E3" s="20" t="s">
        <v>261</v>
      </c>
      <c r="F3" s="20" t="s">
        <v>262</v>
      </c>
      <c r="G3" s="20" t="s">
        <v>263</v>
      </c>
      <c r="H3" s="20" t="s">
        <v>264</v>
      </c>
      <c r="I3" s="20" t="s">
        <v>265</v>
      </c>
    </row>
    <row r="4" spans="2:9" x14ac:dyDescent="0.2">
      <c r="B4" s="141">
        <v>1</v>
      </c>
      <c r="C4" s="52" t="s">
        <v>259</v>
      </c>
      <c r="D4" s="80"/>
      <c r="E4" s="80">
        <v>96823</v>
      </c>
      <c r="F4" s="68">
        <v>52853</v>
      </c>
      <c r="G4" s="68">
        <v>24948</v>
      </c>
      <c r="H4" s="68">
        <v>956</v>
      </c>
      <c r="I4" s="68"/>
    </row>
    <row r="5" spans="2:9" x14ac:dyDescent="0.2">
      <c r="B5" s="141">
        <v>2</v>
      </c>
      <c r="C5" s="52" t="s">
        <v>260</v>
      </c>
      <c r="D5" s="80"/>
      <c r="E5" s="80"/>
      <c r="F5" s="68"/>
      <c r="G5" s="68"/>
      <c r="H5" s="68"/>
      <c r="I5" s="68"/>
    </row>
    <row r="6" spans="2:9" s="138" customFormat="1" x14ac:dyDescent="0.2">
      <c r="B6" s="170">
        <v>3</v>
      </c>
      <c r="C6" s="171" t="s">
        <v>199</v>
      </c>
      <c r="D6" s="172"/>
      <c r="E6" s="172">
        <f>SUM(E4:E5)</f>
        <v>96823</v>
      </c>
      <c r="F6" s="172">
        <f t="shared" ref="F6:H6" si="0">SUM(F4:F5)</f>
        <v>52853</v>
      </c>
      <c r="G6" s="172">
        <f t="shared" si="0"/>
        <v>24948</v>
      </c>
      <c r="H6" s="172">
        <f t="shared" si="0"/>
        <v>956</v>
      </c>
      <c r="I6" s="172"/>
    </row>
    <row r="7" spans="2:9" ht="13.5" thickBot="1" x14ac:dyDescent="0.25">
      <c r="B7" s="148">
        <v>4</v>
      </c>
      <c r="C7" s="173" t="s">
        <v>219</v>
      </c>
      <c r="D7" s="149"/>
      <c r="E7" s="149">
        <v>429</v>
      </c>
      <c r="F7" s="150">
        <v>839</v>
      </c>
      <c r="G7" s="150">
        <v>95</v>
      </c>
      <c r="H7" s="150">
        <v>35</v>
      </c>
      <c r="I7" s="150"/>
    </row>
    <row r="8" spans="2:9" x14ac:dyDescent="0.2">
      <c r="B8" s="141"/>
      <c r="C8" s="52"/>
      <c r="D8" s="80"/>
      <c r="E8" s="80"/>
    </row>
    <row r="9" spans="2:9" x14ac:dyDescent="0.2">
      <c r="B9" s="141"/>
      <c r="C9" s="52"/>
      <c r="D9" s="80"/>
      <c r="E9" s="80"/>
    </row>
    <row r="10" spans="2:9" x14ac:dyDescent="0.2">
      <c r="B10" s="141"/>
      <c r="C10" s="155"/>
      <c r="D10" s="80"/>
      <c r="E10" s="80"/>
    </row>
  </sheetData>
  <mergeCells count="1">
    <mergeCell ref="B2:I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heetViews>
  <sheetFormatPr defaultRowHeight="12.75" x14ac:dyDescent="0.2"/>
  <cols>
    <col min="1" max="1" width="3.7109375" style="61" customWidth="1"/>
    <col min="2" max="2" width="4.140625" style="61" customWidth="1"/>
    <col min="3" max="3" width="54" style="61" customWidth="1"/>
    <col min="4" max="4" width="14.28515625" style="61" customWidth="1"/>
    <col min="5" max="5" width="13.5703125" style="61" customWidth="1"/>
    <col min="6" max="6" width="2.85546875" style="61" customWidth="1"/>
    <col min="7" max="8" width="14.28515625" style="61" customWidth="1"/>
    <col min="9" max="9" width="2.5703125" style="61" customWidth="1"/>
    <col min="10" max="12" width="14.28515625" style="61" customWidth="1"/>
    <col min="13" max="13" width="11.28515625" style="61" bestFit="1" customWidth="1"/>
    <col min="14" max="16384" width="9.140625" style="61"/>
  </cols>
  <sheetData>
    <row r="1" spans="1:11" ht="21" customHeight="1" x14ac:dyDescent="0.2">
      <c r="A1" s="40"/>
      <c r="B1" s="40"/>
      <c r="C1" s="40"/>
      <c r="D1" s="40"/>
      <c r="E1" s="40"/>
      <c r="F1" s="40"/>
      <c r="G1" s="40"/>
      <c r="H1" s="40"/>
      <c r="I1" s="40"/>
    </row>
    <row r="2" spans="1:11" ht="48.75" customHeight="1" x14ac:dyDescent="0.2">
      <c r="A2" s="58"/>
      <c r="B2" s="313" t="s">
        <v>267</v>
      </c>
      <c r="C2" s="313"/>
      <c r="D2" s="313"/>
      <c r="E2" s="313"/>
      <c r="F2" s="313"/>
      <c r="G2" s="313"/>
      <c r="H2" s="313"/>
      <c r="I2" s="313"/>
      <c r="J2" s="313"/>
    </row>
    <row r="3" spans="1:11" ht="42.75" customHeight="1" x14ac:dyDescent="0.2">
      <c r="A3" s="174"/>
      <c r="B3" s="178" t="s">
        <v>68</v>
      </c>
      <c r="C3" s="19"/>
      <c r="D3" s="336" t="s">
        <v>268</v>
      </c>
      <c r="E3" s="336"/>
      <c r="F3" s="111"/>
      <c r="G3" s="336" t="s">
        <v>269</v>
      </c>
      <c r="H3" s="336"/>
      <c r="I3" s="111"/>
      <c r="J3" s="336" t="s">
        <v>270</v>
      </c>
      <c r="K3" s="336"/>
    </row>
    <row r="4" spans="1:11" ht="25.5" customHeight="1" x14ac:dyDescent="0.2">
      <c r="A4" s="141"/>
      <c r="B4" s="176"/>
      <c r="C4" s="179" t="s">
        <v>271</v>
      </c>
      <c r="D4" s="70" t="s">
        <v>272</v>
      </c>
      <c r="E4" s="70" t="s">
        <v>273</v>
      </c>
      <c r="F4" s="70"/>
      <c r="G4" s="70" t="s">
        <v>272</v>
      </c>
      <c r="H4" s="70" t="s">
        <v>273</v>
      </c>
      <c r="I4" s="70"/>
      <c r="J4" s="70" t="s">
        <v>98</v>
      </c>
      <c r="K4" s="275" t="s">
        <v>530</v>
      </c>
    </row>
    <row r="5" spans="1:11" x14ac:dyDescent="0.2">
      <c r="A5" s="141"/>
      <c r="B5" s="52">
        <v>1</v>
      </c>
      <c r="C5" s="69" t="s">
        <v>120</v>
      </c>
      <c r="D5" s="80">
        <v>6956</v>
      </c>
      <c r="E5" s="80">
        <v>503</v>
      </c>
      <c r="F5" s="80"/>
      <c r="G5" s="80">
        <v>7541</v>
      </c>
      <c r="H5" s="80"/>
      <c r="I5" s="80"/>
      <c r="J5" s="80">
        <v>11</v>
      </c>
      <c r="K5" s="80"/>
    </row>
    <row r="6" spans="1:11" x14ac:dyDescent="0.2">
      <c r="A6" s="140"/>
      <c r="B6" s="52">
        <v>2</v>
      </c>
      <c r="C6" s="69" t="s">
        <v>274</v>
      </c>
      <c r="D6" s="80">
        <v>300</v>
      </c>
      <c r="E6" s="80">
        <v>487</v>
      </c>
      <c r="F6" s="80"/>
      <c r="G6" s="80">
        <v>300</v>
      </c>
      <c r="H6" s="80"/>
      <c r="I6" s="80"/>
      <c r="J6" s="80"/>
      <c r="K6" s="80"/>
    </row>
    <row r="7" spans="1:11" x14ac:dyDescent="0.2">
      <c r="A7" s="141"/>
      <c r="B7" s="52">
        <v>3</v>
      </c>
      <c r="C7" s="69" t="s">
        <v>134</v>
      </c>
      <c r="D7" s="80"/>
      <c r="E7" s="80"/>
      <c r="F7" s="80"/>
      <c r="G7" s="80"/>
      <c r="H7" s="80"/>
      <c r="I7" s="80"/>
      <c r="J7" s="80"/>
      <c r="K7" s="80"/>
    </row>
    <row r="8" spans="1:11" x14ac:dyDescent="0.2">
      <c r="B8" s="52">
        <v>4</v>
      </c>
      <c r="C8" s="69" t="s">
        <v>135</v>
      </c>
      <c r="D8" s="80"/>
      <c r="E8" s="80"/>
      <c r="F8" s="80"/>
      <c r="G8" s="80"/>
      <c r="H8" s="80"/>
      <c r="I8" s="80"/>
      <c r="J8" s="80"/>
      <c r="K8" s="80"/>
    </row>
    <row r="9" spans="1:11" x14ac:dyDescent="0.2">
      <c r="B9" s="52">
        <v>5</v>
      </c>
      <c r="C9" s="69" t="s">
        <v>136</v>
      </c>
      <c r="D9" s="80"/>
      <c r="E9" s="80"/>
      <c r="F9" s="80"/>
      <c r="G9" s="80"/>
      <c r="H9" s="80"/>
      <c r="I9" s="80"/>
      <c r="J9" s="80"/>
      <c r="K9" s="80"/>
    </row>
    <row r="10" spans="1:11" x14ac:dyDescent="0.2">
      <c r="B10" s="52">
        <v>6</v>
      </c>
      <c r="C10" s="69" t="s">
        <v>121</v>
      </c>
      <c r="D10" s="80">
        <v>9916</v>
      </c>
      <c r="E10" s="80">
        <v>457</v>
      </c>
      <c r="F10" s="80"/>
      <c r="G10" s="80">
        <v>3003</v>
      </c>
      <c r="H10" s="80">
        <v>51</v>
      </c>
      <c r="I10" s="80"/>
      <c r="J10" s="80">
        <v>1033</v>
      </c>
      <c r="K10" s="80">
        <v>34</v>
      </c>
    </row>
    <row r="11" spans="1:11" x14ac:dyDescent="0.2">
      <c r="B11" s="52">
        <v>7</v>
      </c>
      <c r="C11" s="69" t="s">
        <v>122</v>
      </c>
      <c r="D11" s="80">
        <v>63</v>
      </c>
      <c r="E11" s="80">
        <v>550</v>
      </c>
      <c r="F11" s="80"/>
      <c r="G11" s="80">
        <v>224</v>
      </c>
      <c r="H11" s="80">
        <v>352</v>
      </c>
      <c r="I11" s="80"/>
      <c r="J11" s="80">
        <v>574</v>
      </c>
      <c r="K11" s="80">
        <v>100</v>
      </c>
    </row>
    <row r="12" spans="1:11" x14ac:dyDescent="0.2">
      <c r="B12" s="52">
        <v>8</v>
      </c>
      <c r="C12" s="69" t="s">
        <v>125</v>
      </c>
      <c r="D12" s="80">
        <v>968</v>
      </c>
      <c r="E12" s="80">
        <v>3</v>
      </c>
      <c r="F12" s="80"/>
      <c r="G12" s="80">
        <v>968</v>
      </c>
      <c r="H12" s="80"/>
      <c r="I12" s="80"/>
      <c r="J12" s="80">
        <v>722</v>
      </c>
      <c r="K12" s="80">
        <v>75</v>
      </c>
    </row>
    <row r="13" spans="1:11" x14ac:dyDescent="0.2">
      <c r="B13" s="52">
        <v>9</v>
      </c>
      <c r="C13" s="69" t="s">
        <v>137</v>
      </c>
      <c r="D13" s="80"/>
      <c r="E13" s="80"/>
      <c r="F13" s="80"/>
      <c r="G13" s="80"/>
      <c r="H13" s="80"/>
      <c r="I13" s="80"/>
      <c r="J13" s="80"/>
      <c r="K13" s="80"/>
    </row>
    <row r="14" spans="1:11" x14ac:dyDescent="0.2">
      <c r="B14" s="52">
        <v>10</v>
      </c>
      <c r="C14" s="69" t="s">
        <v>138</v>
      </c>
      <c r="D14" s="80">
        <v>2</v>
      </c>
      <c r="E14" s="80"/>
      <c r="F14" s="80"/>
      <c r="G14" s="80">
        <v>2</v>
      </c>
      <c r="H14" s="80"/>
      <c r="I14" s="80"/>
      <c r="J14" s="80">
        <v>3</v>
      </c>
      <c r="K14" s="80">
        <v>147</v>
      </c>
    </row>
    <row r="15" spans="1:11" x14ac:dyDescent="0.2">
      <c r="B15" s="52">
        <v>11</v>
      </c>
      <c r="C15" s="69" t="s">
        <v>275</v>
      </c>
      <c r="D15" s="80"/>
      <c r="E15" s="80"/>
      <c r="F15" s="80"/>
      <c r="G15" s="80"/>
      <c r="H15" s="80"/>
      <c r="I15" s="80"/>
      <c r="J15" s="80"/>
      <c r="K15" s="80"/>
    </row>
    <row r="16" spans="1:11" x14ac:dyDescent="0.2">
      <c r="B16" s="52">
        <v>12</v>
      </c>
      <c r="C16" s="69" t="s">
        <v>140</v>
      </c>
      <c r="D16" s="80"/>
      <c r="E16" s="80"/>
      <c r="F16" s="80"/>
      <c r="G16" s="80"/>
      <c r="H16" s="80"/>
      <c r="I16" s="80"/>
      <c r="J16" s="80"/>
      <c r="K16" s="80"/>
    </row>
    <row r="17" spans="2:14" x14ac:dyDescent="0.2">
      <c r="B17" s="52">
        <v>13</v>
      </c>
      <c r="C17" s="69" t="s">
        <v>276</v>
      </c>
      <c r="D17" s="80"/>
      <c r="E17" s="80"/>
      <c r="F17" s="80"/>
      <c r="G17" s="80"/>
      <c r="H17" s="80"/>
      <c r="I17" s="80"/>
      <c r="J17" s="80"/>
      <c r="K17" s="80"/>
    </row>
    <row r="18" spans="2:14" x14ac:dyDescent="0.2">
      <c r="B18" s="52">
        <v>14</v>
      </c>
      <c r="C18" s="69" t="s">
        <v>277</v>
      </c>
      <c r="D18" s="80"/>
      <c r="E18" s="80"/>
      <c r="F18" s="80"/>
      <c r="G18" s="80"/>
      <c r="H18" s="80"/>
      <c r="I18" s="80"/>
      <c r="J18" s="80"/>
      <c r="K18" s="80"/>
    </row>
    <row r="19" spans="2:14" x14ac:dyDescent="0.2">
      <c r="B19" s="52">
        <v>15</v>
      </c>
      <c r="C19" s="69" t="s">
        <v>131</v>
      </c>
      <c r="D19" s="80">
        <v>1339</v>
      </c>
      <c r="E19" s="80"/>
      <c r="F19" s="80"/>
      <c r="G19" s="80">
        <v>1339</v>
      </c>
      <c r="H19" s="80"/>
      <c r="I19" s="80"/>
      <c r="J19" s="80">
        <v>2962</v>
      </c>
      <c r="K19" s="80">
        <v>221</v>
      </c>
    </row>
    <row r="20" spans="2:14" x14ac:dyDescent="0.2">
      <c r="B20" s="52">
        <v>16</v>
      </c>
      <c r="C20" s="69" t="s">
        <v>278</v>
      </c>
      <c r="D20" s="80">
        <v>2154</v>
      </c>
      <c r="E20" s="80">
        <v>4</v>
      </c>
      <c r="F20" s="80"/>
      <c r="G20" s="80">
        <v>2154</v>
      </c>
      <c r="H20" s="80">
        <v>4</v>
      </c>
      <c r="I20" s="80"/>
      <c r="J20" s="80">
        <v>1754</v>
      </c>
      <c r="K20" s="80">
        <v>81</v>
      </c>
    </row>
    <row r="21" spans="2:14" ht="13.5" thickBot="1" x14ac:dyDescent="0.25">
      <c r="B21" s="177">
        <v>17</v>
      </c>
      <c r="C21" s="44" t="s">
        <v>72</v>
      </c>
      <c r="D21" s="82">
        <f>SUM(D5:D20)</f>
        <v>21698</v>
      </c>
      <c r="E21" s="82">
        <f t="shared" ref="E21:J21" si="0">SUM(E5:E20)</f>
        <v>2004</v>
      </c>
      <c r="F21" s="82"/>
      <c r="G21" s="82">
        <f t="shared" si="0"/>
        <v>15531</v>
      </c>
      <c r="H21" s="82">
        <f t="shared" si="0"/>
        <v>407</v>
      </c>
      <c r="I21" s="82">
        <f t="shared" si="0"/>
        <v>0</v>
      </c>
      <c r="J21" s="82">
        <f t="shared" si="0"/>
        <v>7059</v>
      </c>
      <c r="K21" s="82">
        <v>44</v>
      </c>
      <c r="L21" s="269"/>
      <c r="M21" s="269"/>
      <c r="N21" s="277"/>
    </row>
    <row r="22" spans="2:14" x14ac:dyDescent="0.2">
      <c r="B22" s="40"/>
      <c r="C22" s="40"/>
      <c r="D22" s="40"/>
      <c r="E22" s="40"/>
      <c r="F22" s="40"/>
      <c r="G22" s="40"/>
      <c r="H22" s="40"/>
      <c r="I22" s="40"/>
      <c r="J22" s="40"/>
      <c r="K22" s="40"/>
      <c r="M22" s="270"/>
    </row>
    <row r="23" spans="2:14" x14ac:dyDescent="0.2">
      <c r="B23" s="61" t="s">
        <v>422</v>
      </c>
    </row>
    <row r="24" spans="2:14" x14ac:dyDescent="0.2">
      <c r="B24" s="61" t="s">
        <v>421</v>
      </c>
    </row>
    <row r="25" spans="2:14" x14ac:dyDescent="0.2">
      <c r="J25" s="190"/>
    </row>
    <row r="26" spans="2:14" x14ac:dyDescent="0.2">
      <c r="J26" s="190"/>
    </row>
    <row r="27" spans="2:14" x14ac:dyDescent="0.2">
      <c r="D27" s="190"/>
      <c r="J27" s="190"/>
    </row>
    <row r="28" spans="2:14" x14ac:dyDescent="0.2">
      <c r="J28" s="190"/>
    </row>
    <row r="29" spans="2:14" x14ac:dyDescent="0.2">
      <c r="D29" s="190"/>
    </row>
    <row r="30" spans="2:14" x14ac:dyDescent="0.2">
      <c r="D30" s="190"/>
      <c r="J30" s="190"/>
    </row>
    <row r="33" spans="4:4" x14ac:dyDescent="0.2">
      <c r="D33" s="190"/>
    </row>
  </sheetData>
  <mergeCells count="4">
    <mergeCell ref="B2:J2"/>
    <mergeCell ref="D3:E3"/>
    <mergeCell ref="G3:H3"/>
    <mergeCell ref="J3:K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heetViews>
  <sheetFormatPr defaultRowHeight="12.75" x14ac:dyDescent="0.2"/>
  <cols>
    <col min="1" max="1" width="3.7109375" style="61" customWidth="1"/>
    <col min="2" max="2" width="5.140625" style="61" customWidth="1"/>
    <col min="3" max="3" width="43" style="61" customWidth="1"/>
    <col min="4" max="17" width="7.28515625" style="61" customWidth="1"/>
    <col min="18" max="18" width="9.85546875" style="61" customWidth="1"/>
    <col min="19" max="19" width="10.42578125" style="61" customWidth="1"/>
    <col min="20" max="21" width="10.28515625" style="61" bestFit="1" customWidth="1"/>
    <col min="22" max="16384" width="9.140625" style="61"/>
  </cols>
  <sheetData>
    <row r="1" spans="1:21" ht="21" customHeight="1" x14ac:dyDescent="0.2">
      <c r="A1" s="40"/>
      <c r="B1" s="40"/>
      <c r="C1" s="40"/>
      <c r="D1" s="40"/>
      <c r="E1" s="40"/>
      <c r="F1" s="40"/>
      <c r="G1" s="40"/>
      <c r="H1" s="40"/>
    </row>
    <row r="2" spans="1:21" ht="48" customHeight="1" x14ac:dyDescent="0.2">
      <c r="A2" s="58"/>
      <c r="B2" s="313" t="s">
        <v>283</v>
      </c>
      <c r="C2" s="313"/>
      <c r="D2" s="313"/>
      <c r="E2" s="313"/>
      <c r="F2" s="313"/>
      <c r="G2" s="313"/>
      <c r="H2" s="313"/>
      <c r="I2" s="313"/>
      <c r="J2" s="313"/>
    </row>
    <row r="3" spans="1:21" ht="23.25" customHeight="1" x14ac:dyDescent="0.2">
      <c r="A3" s="174"/>
      <c r="B3" s="178" t="s">
        <v>68</v>
      </c>
      <c r="C3" s="19"/>
      <c r="D3" s="336" t="s">
        <v>280</v>
      </c>
      <c r="E3" s="336"/>
      <c r="F3" s="336"/>
      <c r="G3" s="336"/>
      <c r="H3" s="336"/>
      <c r="I3" s="336"/>
      <c r="J3" s="336"/>
      <c r="K3" s="336"/>
      <c r="L3" s="336"/>
      <c r="M3" s="336"/>
      <c r="N3" s="336"/>
      <c r="O3" s="336"/>
      <c r="P3" s="336"/>
      <c r="Q3" s="336"/>
      <c r="R3" s="336"/>
      <c r="S3" s="336"/>
      <c r="T3" s="337" t="s">
        <v>72</v>
      </c>
      <c r="U3" s="338" t="s">
        <v>281</v>
      </c>
    </row>
    <row r="4" spans="1:21" ht="21.75" customHeight="1" x14ac:dyDescent="0.2">
      <c r="A4" s="141"/>
      <c r="B4" s="176"/>
      <c r="C4" s="179" t="s">
        <v>271</v>
      </c>
      <c r="D4" s="181">
        <v>0</v>
      </c>
      <c r="E4" s="181">
        <v>0.02</v>
      </c>
      <c r="F4" s="181">
        <v>0.04</v>
      </c>
      <c r="G4" s="182">
        <v>0.1</v>
      </c>
      <c r="H4" s="182">
        <v>0.2</v>
      </c>
      <c r="I4" s="182">
        <v>0.35</v>
      </c>
      <c r="J4" s="182">
        <v>0.5</v>
      </c>
      <c r="K4" s="182">
        <v>0.7</v>
      </c>
      <c r="L4" s="182">
        <v>0.75</v>
      </c>
      <c r="M4" s="181">
        <v>1</v>
      </c>
      <c r="N4" s="181">
        <v>1.5</v>
      </c>
      <c r="O4" s="181">
        <v>2.5</v>
      </c>
      <c r="P4" s="181">
        <v>3.7</v>
      </c>
      <c r="Q4" s="182">
        <v>12.5</v>
      </c>
      <c r="R4" s="183" t="s">
        <v>71</v>
      </c>
      <c r="S4" s="183" t="s">
        <v>282</v>
      </c>
      <c r="T4" s="337"/>
      <c r="U4" s="338"/>
    </row>
    <row r="5" spans="1:21" x14ac:dyDescent="0.2">
      <c r="A5" s="141"/>
      <c r="B5" s="166">
        <v>1</v>
      </c>
      <c r="C5" s="69" t="s">
        <v>120</v>
      </c>
      <c r="D5" s="80">
        <v>7529</v>
      </c>
      <c r="E5" s="80"/>
      <c r="F5" s="80"/>
      <c r="G5" s="80"/>
      <c r="H5" s="80"/>
      <c r="I5" s="80"/>
      <c r="J5" s="80">
        <v>2</v>
      </c>
      <c r="K5" s="80"/>
      <c r="L5" s="80"/>
      <c r="M5" s="186">
        <v>10</v>
      </c>
      <c r="N5" s="186"/>
      <c r="O5" s="186"/>
      <c r="P5" s="186"/>
      <c r="Q5" s="186"/>
      <c r="R5" s="186"/>
      <c r="S5" s="186"/>
      <c r="T5" s="186">
        <f>SUM(D5:S5)</f>
        <v>7541</v>
      </c>
      <c r="U5" s="186"/>
    </row>
    <row r="6" spans="1:21" x14ac:dyDescent="0.2">
      <c r="A6" s="140"/>
      <c r="B6" s="166">
        <v>2</v>
      </c>
      <c r="C6" s="69" t="s">
        <v>274</v>
      </c>
      <c r="D6" s="80">
        <v>301</v>
      </c>
      <c r="E6" s="80"/>
      <c r="F6" s="80"/>
      <c r="G6" s="80"/>
      <c r="H6" s="80"/>
      <c r="I6" s="80"/>
      <c r="J6" s="80"/>
      <c r="K6" s="80"/>
      <c r="L6" s="80"/>
      <c r="M6" s="186"/>
      <c r="N6" s="186"/>
      <c r="O6" s="186"/>
      <c r="P6" s="186"/>
      <c r="Q6" s="186"/>
      <c r="R6" s="186"/>
      <c r="S6" s="186"/>
      <c r="T6" s="186">
        <f t="shared" ref="T6:T20" si="0">SUM(D6:S6)</f>
        <v>301</v>
      </c>
      <c r="U6" s="272">
        <v>301</v>
      </c>
    </row>
    <row r="7" spans="1:21" x14ac:dyDescent="0.2">
      <c r="A7" s="141"/>
      <c r="B7" s="166">
        <v>3</v>
      </c>
      <c r="C7" s="69" t="s">
        <v>134</v>
      </c>
      <c r="D7" s="80"/>
      <c r="E7" s="80"/>
      <c r="F7" s="80"/>
      <c r="G7" s="80"/>
      <c r="H7" s="80"/>
      <c r="I7" s="80"/>
      <c r="J7" s="80"/>
      <c r="K7" s="80"/>
      <c r="L7" s="80"/>
      <c r="M7" s="186"/>
      <c r="N7" s="186"/>
      <c r="O7" s="186"/>
      <c r="P7" s="186"/>
      <c r="Q7" s="186"/>
      <c r="R7" s="186"/>
      <c r="S7" s="186"/>
      <c r="T7" s="186"/>
      <c r="U7" s="186"/>
    </row>
    <row r="8" spans="1:21" x14ac:dyDescent="0.2">
      <c r="B8" s="166">
        <v>4</v>
      </c>
      <c r="C8" s="69" t="s">
        <v>135</v>
      </c>
      <c r="D8" s="80"/>
      <c r="E8" s="80"/>
      <c r="F8" s="80"/>
      <c r="G8" s="80"/>
      <c r="H8" s="80"/>
      <c r="I8" s="80"/>
      <c r="J8" s="80"/>
      <c r="K8" s="80"/>
      <c r="L8" s="80"/>
      <c r="M8" s="186"/>
      <c r="N8" s="186"/>
      <c r="O8" s="186"/>
      <c r="P8" s="186"/>
      <c r="Q8" s="186"/>
      <c r="R8" s="186"/>
      <c r="S8" s="186"/>
      <c r="T8" s="186"/>
      <c r="U8" s="186"/>
    </row>
    <row r="9" spans="1:21" x14ac:dyDescent="0.2">
      <c r="B9" s="166">
        <v>5</v>
      </c>
      <c r="C9" s="69" t="s">
        <v>136</v>
      </c>
      <c r="D9" s="80"/>
      <c r="E9" s="80"/>
      <c r="F9" s="80"/>
      <c r="G9" s="80"/>
      <c r="H9" s="80"/>
      <c r="I9" s="80"/>
      <c r="J9" s="80"/>
      <c r="K9" s="80"/>
      <c r="L9" s="80"/>
      <c r="M9" s="186"/>
      <c r="N9" s="186"/>
      <c r="O9" s="186"/>
      <c r="P9" s="186"/>
      <c r="Q9" s="186"/>
      <c r="R9" s="186"/>
      <c r="S9" s="186"/>
      <c r="T9" s="186"/>
      <c r="U9" s="186"/>
    </row>
    <row r="10" spans="1:21" x14ac:dyDescent="0.2">
      <c r="B10" s="166">
        <v>6</v>
      </c>
      <c r="C10" s="69" t="s">
        <v>121</v>
      </c>
      <c r="D10" s="80"/>
      <c r="E10" s="80"/>
      <c r="F10" s="80"/>
      <c r="G10" s="80"/>
      <c r="H10" s="80">
        <v>1532</v>
      </c>
      <c r="I10" s="80"/>
      <c r="J10" s="80">
        <v>1460</v>
      </c>
      <c r="K10" s="80"/>
      <c r="L10" s="80"/>
      <c r="M10" s="186">
        <v>62</v>
      </c>
      <c r="N10" s="186"/>
      <c r="O10" s="186"/>
      <c r="P10" s="186"/>
      <c r="Q10" s="186"/>
      <c r="R10" s="186"/>
      <c r="S10" s="186"/>
      <c r="T10" s="186">
        <f t="shared" si="0"/>
        <v>3054</v>
      </c>
      <c r="U10" s="272">
        <v>2832</v>
      </c>
    </row>
    <row r="11" spans="1:21" x14ac:dyDescent="0.2">
      <c r="B11" s="166">
        <v>7</v>
      </c>
      <c r="C11" s="69" t="s">
        <v>122</v>
      </c>
      <c r="D11" s="80"/>
      <c r="E11" s="80"/>
      <c r="F11" s="80"/>
      <c r="G11" s="80"/>
      <c r="H11" s="80"/>
      <c r="I11" s="80"/>
      <c r="J11" s="80"/>
      <c r="K11" s="80"/>
      <c r="L11" s="80"/>
      <c r="M11" s="186">
        <v>576</v>
      </c>
      <c r="N11" s="186"/>
      <c r="O11" s="186"/>
      <c r="P11" s="186"/>
      <c r="Q11" s="186"/>
      <c r="R11" s="186"/>
      <c r="S11" s="186"/>
      <c r="T11" s="186">
        <f t="shared" si="0"/>
        <v>576</v>
      </c>
      <c r="U11" s="186">
        <v>576</v>
      </c>
    </row>
    <row r="12" spans="1:21" x14ac:dyDescent="0.2">
      <c r="B12" s="166">
        <v>8</v>
      </c>
      <c r="C12" s="69" t="s">
        <v>125</v>
      </c>
      <c r="D12" s="80"/>
      <c r="E12" s="80"/>
      <c r="F12" s="80"/>
      <c r="G12" s="80"/>
      <c r="H12" s="80"/>
      <c r="I12" s="80"/>
      <c r="J12" s="80"/>
      <c r="K12" s="80"/>
      <c r="L12" s="80">
        <v>968</v>
      </c>
      <c r="M12" s="186"/>
      <c r="N12" s="186"/>
      <c r="O12" s="186"/>
      <c r="P12" s="186"/>
      <c r="Q12" s="186"/>
      <c r="R12" s="186"/>
      <c r="S12" s="186"/>
      <c r="T12" s="186">
        <f t="shared" si="0"/>
        <v>968</v>
      </c>
      <c r="U12" s="186">
        <v>968</v>
      </c>
    </row>
    <row r="13" spans="1:21" x14ac:dyDescent="0.2">
      <c r="B13" s="166">
        <v>9</v>
      </c>
      <c r="C13" s="69" t="s">
        <v>137</v>
      </c>
      <c r="D13" s="80"/>
      <c r="E13" s="80"/>
      <c r="F13" s="80"/>
      <c r="G13" s="80"/>
      <c r="H13" s="80"/>
      <c r="I13" s="80"/>
      <c r="J13" s="80"/>
      <c r="K13" s="80"/>
      <c r="L13" s="80"/>
      <c r="M13" s="186"/>
      <c r="N13" s="186"/>
      <c r="O13" s="186"/>
      <c r="P13" s="186"/>
      <c r="Q13" s="186"/>
      <c r="R13" s="186"/>
      <c r="S13" s="186"/>
      <c r="T13" s="186"/>
      <c r="U13" s="186"/>
    </row>
    <row r="14" spans="1:21" x14ac:dyDescent="0.2">
      <c r="B14" s="166">
        <v>10</v>
      </c>
      <c r="C14" s="69" t="s">
        <v>138</v>
      </c>
      <c r="D14" s="80"/>
      <c r="E14" s="80"/>
      <c r="F14" s="80"/>
      <c r="G14" s="80"/>
      <c r="H14" s="80"/>
      <c r="I14" s="80"/>
      <c r="J14" s="80"/>
      <c r="K14" s="80"/>
      <c r="L14" s="80"/>
      <c r="M14" s="186"/>
      <c r="N14" s="186">
        <v>2</v>
      </c>
      <c r="O14" s="186"/>
      <c r="P14" s="186"/>
      <c r="Q14" s="186"/>
      <c r="R14" s="186"/>
      <c r="S14" s="186"/>
      <c r="T14" s="186">
        <f t="shared" si="0"/>
        <v>2</v>
      </c>
      <c r="U14" s="186">
        <v>2</v>
      </c>
    </row>
    <row r="15" spans="1:21" x14ac:dyDescent="0.2">
      <c r="B15" s="166">
        <v>11</v>
      </c>
      <c r="C15" s="69" t="s">
        <v>275</v>
      </c>
      <c r="D15" s="80"/>
      <c r="E15" s="80"/>
      <c r="F15" s="80"/>
      <c r="G15" s="80"/>
      <c r="H15" s="80"/>
      <c r="I15" s="80"/>
      <c r="J15" s="80"/>
      <c r="K15" s="80"/>
      <c r="L15" s="80"/>
      <c r="M15" s="186"/>
      <c r="N15" s="186"/>
      <c r="O15" s="186"/>
      <c r="P15" s="186"/>
      <c r="Q15" s="186"/>
      <c r="R15" s="186"/>
      <c r="S15" s="186"/>
      <c r="T15" s="186"/>
      <c r="U15" s="186"/>
    </row>
    <row r="16" spans="1:21" x14ac:dyDescent="0.2">
      <c r="B16" s="166">
        <v>12</v>
      </c>
      <c r="C16" s="69" t="s">
        <v>140</v>
      </c>
      <c r="D16" s="80"/>
      <c r="E16" s="80"/>
      <c r="F16" s="80"/>
      <c r="G16" s="80"/>
      <c r="H16" s="80"/>
      <c r="I16" s="80"/>
      <c r="J16" s="80"/>
      <c r="K16" s="80"/>
      <c r="L16" s="80"/>
      <c r="M16" s="186"/>
      <c r="N16" s="186"/>
      <c r="O16" s="186"/>
      <c r="P16" s="186"/>
      <c r="Q16" s="186"/>
      <c r="R16" s="186"/>
      <c r="S16" s="186"/>
      <c r="T16" s="186"/>
      <c r="U16" s="186"/>
    </row>
    <row r="17" spans="2:21" ht="24" x14ac:dyDescent="0.2">
      <c r="B17" s="166">
        <v>13</v>
      </c>
      <c r="C17" s="69" t="s">
        <v>276</v>
      </c>
      <c r="D17" s="80"/>
      <c r="E17" s="80"/>
      <c r="F17" s="80"/>
      <c r="G17" s="80"/>
      <c r="H17" s="80"/>
      <c r="I17" s="80"/>
      <c r="J17" s="80"/>
      <c r="K17" s="80"/>
      <c r="L17" s="80"/>
      <c r="M17" s="186"/>
      <c r="N17" s="186"/>
      <c r="O17" s="186"/>
      <c r="P17" s="186"/>
      <c r="Q17" s="186"/>
      <c r="R17" s="186"/>
      <c r="S17" s="186"/>
      <c r="T17" s="186"/>
      <c r="U17" s="186"/>
    </row>
    <row r="18" spans="2:21" x14ac:dyDescent="0.2">
      <c r="B18" s="166">
        <v>14</v>
      </c>
      <c r="C18" s="69" t="s">
        <v>277</v>
      </c>
      <c r="D18" s="80"/>
      <c r="E18" s="80"/>
      <c r="F18" s="80"/>
      <c r="G18" s="80"/>
      <c r="H18" s="80"/>
      <c r="I18" s="80"/>
      <c r="J18" s="80"/>
      <c r="K18" s="80"/>
      <c r="L18" s="80"/>
      <c r="M18" s="186"/>
      <c r="N18" s="186"/>
      <c r="O18" s="186"/>
      <c r="P18" s="186"/>
      <c r="Q18" s="186"/>
      <c r="R18" s="186"/>
      <c r="S18" s="186"/>
      <c r="T18" s="186"/>
      <c r="U18" s="186"/>
    </row>
    <row r="19" spans="2:21" x14ac:dyDescent="0.2">
      <c r="B19" s="166">
        <v>15</v>
      </c>
      <c r="C19" s="69" t="s">
        <v>131</v>
      </c>
      <c r="D19" s="80"/>
      <c r="E19" s="80"/>
      <c r="F19" s="80"/>
      <c r="G19" s="80"/>
      <c r="H19" s="80"/>
      <c r="I19" s="80"/>
      <c r="J19" s="80"/>
      <c r="K19" s="80"/>
      <c r="L19" s="80"/>
      <c r="M19" s="186">
        <v>257</v>
      </c>
      <c r="N19" s="186"/>
      <c r="O19" s="186">
        <v>1082</v>
      </c>
      <c r="P19" s="186"/>
      <c r="Q19" s="186"/>
      <c r="R19" s="186"/>
      <c r="S19" s="186"/>
      <c r="T19" s="186">
        <f t="shared" si="0"/>
        <v>1339</v>
      </c>
      <c r="U19" s="186">
        <v>1339</v>
      </c>
    </row>
    <row r="20" spans="2:21" x14ac:dyDescent="0.2">
      <c r="B20" s="166">
        <v>16</v>
      </c>
      <c r="C20" s="69" t="s">
        <v>278</v>
      </c>
      <c r="D20" s="80">
        <v>439</v>
      </c>
      <c r="E20" s="80"/>
      <c r="F20" s="80"/>
      <c r="G20" s="80"/>
      <c r="H20" s="80"/>
      <c r="I20" s="80"/>
      <c r="J20" s="80"/>
      <c r="K20" s="80"/>
      <c r="L20" s="80"/>
      <c r="M20" s="186">
        <v>1695</v>
      </c>
      <c r="N20" s="186"/>
      <c r="O20" s="186">
        <v>24</v>
      </c>
      <c r="P20" s="186"/>
      <c r="Q20" s="186"/>
      <c r="R20" s="186"/>
      <c r="S20" s="186"/>
      <c r="T20" s="186">
        <f t="shared" si="0"/>
        <v>2158</v>
      </c>
      <c r="U20" s="186">
        <v>2158</v>
      </c>
    </row>
    <row r="21" spans="2:21" ht="13.5" thickBot="1" x14ac:dyDescent="0.25">
      <c r="B21" s="180">
        <v>17</v>
      </c>
      <c r="C21" s="44" t="s">
        <v>72</v>
      </c>
      <c r="D21" s="82">
        <f>SUM(D5:D20)</f>
        <v>8269</v>
      </c>
      <c r="E21" s="82">
        <f t="shared" ref="E21:U21" si="1">SUM(E5:E20)</f>
        <v>0</v>
      </c>
      <c r="F21" s="82">
        <f t="shared" si="1"/>
        <v>0</v>
      </c>
      <c r="G21" s="82">
        <f t="shared" si="1"/>
        <v>0</v>
      </c>
      <c r="H21" s="82">
        <f t="shared" si="1"/>
        <v>1532</v>
      </c>
      <c r="I21" s="82">
        <f t="shared" si="1"/>
        <v>0</v>
      </c>
      <c r="J21" s="82">
        <f t="shared" si="1"/>
        <v>1462</v>
      </c>
      <c r="K21" s="82">
        <f t="shared" si="1"/>
        <v>0</v>
      </c>
      <c r="L21" s="82">
        <f t="shared" si="1"/>
        <v>968</v>
      </c>
      <c r="M21" s="82">
        <f t="shared" si="1"/>
        <v>2600</v>
      </c>
      <c r="N21" s="82">
        <f t="shared" si="1"/>
        <v>2</v>
      </c>
      <c r="O21" s="82">
        <f t="shared" si="1"/>
        <v>1106</v>
      </c>
      <c r="P21" s="82">
        <f t="shared" si="1"/>
        <v>0</v>
      </c>
      <c r="Q21" s="82">
        <f t="shared" si="1"/>
        <v>0</v>
      </c>
      <c r="R21" s="82">
        <f t="shared" si="1"/>
        <v>0</v>
      </c>
      <c r="S21" s="82">
        <f t="shared" si="1"/>
        <v>0</v>
      </c>
      <c r="T21" s="82">
        <f t="shared" si="1"/>
        <v>15939</v>
      </c>
      <c r="U21" s="82">
        <f t="shared" si="1"/>
        <v>8176</v>
      </c>
    </row>
    <row r="22" spans="2:21" x14ac:dyDescent="0.2">
      <c r="B22" s="79"/>
      <c r="C22" s="79"/>
      <c r="D22" s="79"/>
      <c r="E22" s="79"/>
      <c r="F22" s="79"/>
      <c r="G22" s="79"/>
      <c r="H22" s="79"/>
      <c r="I22" s="79"/>
      <c r="J22" s="79"/>
      <c r="K22" s="79"/>
      <c r="L22" s="79"/>
    </row>
    <row r="23" spans="2:21" x14ac:dyDescent="0.2">
      <c r="B23" s="79"/>
      <c r="C23" s="79"/>
      <c r="D23" s="79"/>
      <c r="E23" s="79"/>
      <c r="F23" s="79"/>
      <c r="G23" s="79"/>
      <c r="H23" s="79"/>
      <c r="I23" s="79"/>
      <c r="J23" s="79"/>
      <c r="K23" s="79"/>
      <c r="L23" s="79"/>
    </row>
    <row r="24" spans="2:21" x14ac:dyDescent="0.2">
      <c r="B24" s="79"/>
      <c r="C24" s="79"/>
      <c r="D24" s="79"/>
      <c r="E24" s="79"/>
      <c r="F24" s="79"/>
      <c r="G24" s="79"/>
      <c r="H24" s="79"/>
      <c r="I24" s="79"/>
      <c r="J24" s="79"/>
      <c r="K24" s="79"/>
      <c r="L24" s="79"/>
    </row>
  </sheetData>
  <mergeCells count="4">
    <mergeCell ref="T3:T4"/>
    <mergeCell ref="U3:U4"/>
    <mergeCell ref="B2:J2"/>
    <mergeCell ref="D3:S3"/>
  </mergeCells>
  <pageMargins left="0.7" right="0.7" top="0.75" bottom="0.75" header="0.3" footer="0.3"/>
  <ignoredErrors>
    <ignoredError sqref="D21 E21:Q21" formulaRange="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heetViews>
  <sheetFormatPr defaultRowHeight="12.75" x14ac:dyDescent="0.2"/>
  <cols>
    <col min="1" max="1" width="3.7109375" style="61" customWidth="1"/>
    <col min="2" max="2" width="31.5703125" style="61" customWidth="1"/>
    <col min="3" max="3" width="19.5703125" style="61" customWidth="1"/>
    <col min="4" max="4" width="15.85546875" style="61" customWidth="1"/>
    <col min="5" max="5" width="16.5703125" style="61" customWidth="1"/>
    <col min="6" max="6" width="9.140625" style="61"/>
    <col min="7" max="7" width="15.85546875" style="61" customWidth="1"/>
    <col min="8" max="8" width="9.140625" style="61"/>
    <col min="9" max="9" width="11.140625" style="61" customWidth="1"/>
    <col min="10" max="14" width="9.140625" style="61"/>
    <col min="15" max="15" width="12.7109375" style="61" customWidth="1"/>
    <col min="16" max="16384" width="9.140625" style="61"/>
  </cols>
  <sheetData>
    <row r="1" spans="1:16" ht="21" customHeight="1" x14ac:dyDescent="0.2">
      <c r="A1" s="40"/>
      <c r="B1" s="40"/>
      <c r="C1" s="40"/>
      <c r="D1" s="40"/>
      <c r="E1" s="40"/>
      <c r="F1" s="40"/>
      <c r="G1" s="40"/>
      <c r="H1" s="40"/>
    </row>
    <row r="2" spans="1:16" ht="48" customHeight="1" x14ac:dyDescent="0.2">
      <c r="A2" s="58"/>
      <c r="B2" s="313" t="s">
        <v>285</v>
      </c>
      <c r="C2" s="313"/>
      <c r="D2" s="313"/>
      <c r="E2" s="313"/>
      <c r="F2" s="313"/>
      <c r="G2" s="313"/>
      <c r="H2" s="313"/>
      <c r="I2" s="313"/>
    </row>
    <row r="3" spans="1:16" ht="51" x14ac:dyDescent="0.2">
      <c r="A3" s="174"/>
      <c r="B3" s="178" t="s">
        <v>68</v>
      </c>
      <c r="C3" s="20" t="s">
        <v>287</v>
      </c>
      <c r="D3" s="70" t="s">
        <v>288</v>
      </c>
      <c r="E3" s="70" t="s">
        <v>290</v>
      </c>
      <c r="F3" s="70" t="s">
        <v>291</v>
      </c>
      <c r="G3" s="111" t="s">
        <v>299</v>
      </c>
      <c r="H3" s="70" t="s">
        <v>292</v>
      </c>
      <c r="I3" s="70" t="s">
        <v>293</v>
      </c>
      <c r="J3" s="70" t="s">
        <v>294</v>
      </c>
      <c r="K3" s="70" t="s">
        <v>295</v>
      </c>
      <c r="L3" s="70" t="s">
        <v>296</v>
      </c>
      <c r="M3" s="70" t="s">
        <v>297</v>
      </c>
      <c r="N3" s="70" t="s">
        <v>298</v>
      </c>
      <c r="O3" s="70" t="s">
        <v>289</v>
      </c>
    </row>
    <row r="4" spans="1:16" x14ac:dyDescent="0.2">
      <c r="A4" s="141"/>
      <c r="B4" s="154" t="s">
        <v>286</v>
      </c>
      <c r="C4" s="224"/>
      <c r="D4" s="211"/>
      <c r="E4" s="208"/>
      <c r="F4" s="208"/>
      <c r="G4" s="208"/>
      <c r="H4" s="208"/>
      <c r="I4" s="208"/>
      <c r="J4" s="208"/>
      <c r="K4" s="208"/>
      <c r="L4" s="208"/>
      <c r="M4" s="208"/>
      <c r="N4" s="208"/>
      <c r="O4" s="208"/>
      <c r="P4" s="79"/>
    </row>
    <row r="5" spans="1:16" x14ac:dyDescent="0.2">
      <c r="A5" s="141"/>
      <c r="B5" s="52"/>
      <c r="C5" s="69" t="s">
        <v>301</v>
      </c>
      <c r="D5" s="80">
        <v>8754</v>
      </c>
      <c r="E5" s="80">
        <v>5072</v>
      </c>
      <c r="F5" s="193">
        <v>1</v>
      </c>
      <c r="G5" s="80">
        <v>9935</v>
      </c>
      <c r="H5" s="195">
        <v>4.0884922383437327E-4</v>
      </c>
      <c r="I5" s="80">
        <v>39005</v>
      </c>
      <c r="J5" s="193">
        <v>0.71</v>
      </c>
      <c r="K5" s="80"/>
      <c r="L5" s="80">
        <v>853</v>
      </c>
      <c r="M5" s="193">
        <v>0.09</v>
      </c>
      <c r="N5" s="80">
        <v>3</v>
      </c>
      <c r="O5" s="211"/>
      <c r="P5" s="79"/>
    </row>
    <row r="6" spans="1:16" x14ac:dyDescent="0.2">
      <c r="A6" s="140"/>
      <c r="B6" s="154"/>
      <c r="C6" s="69" t="s">
        <v>302</v>
      </c>
      <c r="D6" s="80">
        <v>484</v>
      </c>
      <c r="E6" s="80">
        <v>253</v>
      </c>
      <c r="F6" s="193">
        <v>1</v>
      </c>
      <c r="G6" s="80">
        <v>559</v>
      </c>
      <c r="H6" s="195">
        <v>1.8811531806631496E-3</v>
      </c>
      <c r="I6" s="80">
        <v>1584</v>
      </c>
      <c r="J6" s="193">
        <v>0.69</v>
      </c>
      <c r="K6" s="80"/>
      <c r="L6" s="80">
        <v>152</v>
      </c>
      <c r="M6" s="193">
        <v>0.27</v>
      </c>
      <c r="N6" s="80">
        <v>1</v>
      </c>
      <c r="O6" s="211"/>
      <c r="P6" s="79"/>
    </row>
    <row r="7" spans="1:16" x14ac:dyDescent="0.2">
      <c r="A7" s="141"/>
      <c r="B7" s="52"/>
      <c r="C7" s="69" t="s">
        <v>303</v>
      </c>
      <c r="D7" s="80">
        <v>422</v>
      </c>
      <c r="E7" s="80">
        <v>199</v>
      </c>
      <c r="F7" s="193">
        <v>0.99</v>
      </c>
      <c r="G7" s="80">
        <v>480</v>
      </c>
      <c r="H7" s="195">
        <v>3.404834262286814E-3</v>
      </c>
      <c r="I7" s="80">
        <v>1284</v>
      </c>
      <c r="J7" s="193">
        <v>0.7</v>
      </c>
      <c r="K7" s="80"/>
      <c r="L7" s="80">
        <v>202</v>
      </c>
      <c r="M7" s="193">
        <v>0.42</v>
      </c>
      <c r="N7" s="80">
        <v>1</v>
      </c>
      <c r="O7" s="211"/>
      <c r="P7" s="79"/>
    </row>
    <row r="8" spans="1:16" x14ac:dyDescent="0.2">
      <c r="B8" s="79"/>
      <c r="C8" s="69" t="s">
        <v>304</v>
      </c>
      <c r="D8" s="80">
        <v>77</v>
      </c>
      <c r="E8" s="80">
        <v>54</v>
      </c>
      <c r="F8" s="193">
        <v>1</v>
      </c>
      <c r="G8" s="80">
        <v>94</v>
      </c>
      <c r="H8" s="195">
        <v>5.9900899939685183E-3</v>
      </c>
      <c r="I8" s="80">
        <v>335</v>
      </c>
      <c r="J8" s="193">
        <v>0.7</v>
      </c>
      <c r="K8" s="80"/>
      <c r="L8" s="80">
        <v>57</v>
      </c>
      <c r="M8" s="193">
        <v>0.61</v>
      </c>
      <c r="N8" s="80"/>
      <c r="O8" s="211"/>
      <c r="P8" s="79"/>
    </row>
    <row r="9" spans="1:16" x14ac:dyDescent="0.2">
      <c r="B9" s="79"/>
      <c r="C9" s="69" t="s">
        <v>305</v>
      </c>
      <c r="D9" s="80">
        <v>425</v>
      </c>
      <c r="E9" s="80">
        <v>178</v>
      </c>
      <c r="F9" s="193">
        <v>1</v>
      </c>
      <c r="G9" s="80">
        <v>437</v>
      </c>
      <c r="H9" s="195">
        <v>1.4101927219414107E-2</v>
      </c>
      <c r="I9" s="80">
        <v>1960</v>
      </c>
      <c r="J9" s="193">
        <v>0.7</v>
      </c>
      <c r="K9" s="80"/>
      <c r="L9" s="80">
        <v>492</v>
      </c>
      <c r="M9" s="193">
        <v>1.1200000000000001</v>
      </c>
      <c r="N9" s="80">
        <v>4</v>
      </c>
      <c r="O9" s="211"/>
      <c r="P9" s="79"/>
    </row>
    <row r="10" spans="1:16" x14ac:dyDescent="0.2">
      <c r="B10" s="79"/>
      <c r="C10" s="69" t="s">
        <v>306</v>
      </c>
      <c r="D10" s="80">
        <v>66</v>
      </c>
      <c r="E10" s="80">
        <v>24</v>
      </c>
      <c r="F10" s="193">
        <v>1</v>
      </c>
      <c r="G10" s="80">
        <v>63</v>
      </c>
      <c r="H10" s="195">
        <v>5.857327291656074E-2</v>
      </c>
      <c r="I10" s="80">
        <v>244</v>
      </c>
      <c r="J10" s="193">
        <v>0.74</v>
      </c>
      <c r="K10" s="80"/>
      <c r="L10" s="80">
        <v>169</v>
      </c>
      <c r="M10" s="193">
        <v>2.68</v>
      </c>
      <c r="N10" s="80">
        <v>3</v>
      </c>
      <c r="O10" s="211"/>
      <c r="P10" s="79"/>
    </row>
    <row r="11" spans="1:16" x14ac:dyDescent="0.2">
      <c r="B11" s="79"/>
      <c r="C11" s="69" t="s">
        <v>307</v>
      </c>
      <c r="D11" s="80">
        <v>880</v>
      </c>
      <c r="E11" s="80">
        <v>172</v>
      </c>
      <c r="F11" s="193">
        <v>1</v>
      </c>
      <c r="G11" s="80">
        <v>833</v>
      </c>
      <c r="H11" s="195">
        <v>0.15434438423469082</v>
      </c>
      <c r="I11" s="80">
        <v>3478</v>
      </c>
      <c r="J11" s="193">
        <v>0.68</v>
      </c>
      <c r="K11" s="80"/>
      <c r="L11" s="80">
        <v>2928</v>
      </c>
      <c r="M11" s="193">
        <v>3.52</v>
      </c>
      <c r="N11" s="80">
        <v>88</v>
      </c>
      <c r="O11" s="211"/>
      <c r="P11" s="79"/>
    </row>
    <row r="12" spans="1:16" x14ac:dyDescent="0.2">
      <c r="B12" s="79"/>
      <c r="C12" s="69" t="s">
        <v>308</v>
      </c>
      <c r="D12" s="80">
        <v>90</v>
      </c>
      <c r="E12" s="80">
        <v>9</v>
      </c>
      <c r="F12" s="193">
        <v>1</v>
      </c>
      <c r="G12" s="80">
        <v>77</v>
      </c>
      <c r="H12" s="195">
        <v>1</v>
      </c>
      <c r="I12" s="80">
        <v>293</v>
      </c>
      <c r="J12" s="193">
        <v>0.65</v>
      </c>
      <c r="K12" s="80"/>
      <c r="L12" s="80">
        <v>267</v>
      </c>
      <c r="M12" s="193">
        <v>3.47</v>
      </c>
      <c r="N12" s="80">
        <v>50</v>
      </c>
      <c r="O12" s="211"/>
      <c r="P12" s="79"/>
    </row>
    <row r="13" spans="1:16" s="184" customFormat="1" ht="13.5" thickBot="1" x14ac:dyDescent="0.25">
      <c r="B13" s="81"/>
      <c r="C13" s="44" t="s">
        <v>300</v>
      </c>
      <c r="D13" s="82">
        <f>SUM(D5:D12)</f>
        <v>11198</v>
      </c>
      <c r="E13" s="82">
        <f>SUM(E5:E12)</f>
        <v>5961</v>
      </c>
      <c r="F13" s="194">
        <v>1</v>
      </c>
      <c r="G13" s="82">
        <f>SUM(G5:G12)</f>
        <v>12478</v>
      </c>
      <c r="H13" s="196">
        <v>1.7838580367812756E-2</v>
      </c>
      <c r="I13" s="82">
        <f>SUM(I5:I12)</f>
        <v>48183</v>
      </c>
      <c r="J13" s="194">
        <v>0.71</v>
      </c>
      <c r="K13" s="82"/>
      <c r="L13" s="82">
        <f>SUM(L5:L12)</f>
        <v>5120</v>
      </c>
      <c r="M13" s="194">
        <v>0.41</v>
      </c>
      <c r="N13" s="82">
        <f>SUM(N5:N12)</f>
        <v>150</v>
      </c>
      <c r="O13" s="82">
        <v>352</v>
      </c>
      <c r="P13" s="187"/>
    </row>
    <row r="14" spans="1:16" x14ac:dyDescent="0.2">
      <c r="B14" s="79"/>
      <c r="C14" s="79"/>
      <c r="D14" s="79"/>
      <c r="E14" s="79"/>
      <c r="F14" s="79"/>
      <c r="G14" s="79"/>
      <c r="H14" s="79"/>
      <c r="I14" s="79"/>
      <c r="J14" s="79"/>
      <c r="K14" s="79"/>
      <c r="L14" s="79"/>
      <c r="M14" s="79"/>
      <c r="N14" s="79"/>
      <c r="O14" s="79"/>
      <c r="P14" s="79"/>
    </row>
    <row r="15" spans="1:16" ht="51" x14ac:dyDescent="0.2">
      <c r="B15" s="178" t="s">
        <v>68</v>
      </c>
      <c r="C15" s="20" t="s">
        <v>287</v>
      </c>
      <c r="D15" s="70" t="s">
        <v>288</v>
      </c>
      <c r="E15" s="70" t="s">
        <v>290</v>
      </c>
      <c r="F15" s="70" t="s">
        <v>291</v>
      </c>
      <c r="G15" s="111" t="s">
        <v>299</v>
      </c>
      <c r="H15" s="70" t="s">
        <v>292</v>
      </c>
      <c r="I15" s="70" t="s">
        <v>293</v>
      </c>
      <c r="J15" s="70" t="s">
        <v>294</v>
      </c>
      <c r="K15" s="70" t="s">
        <v>295</v>
      </c>
      <c r="L15" s="70" t="s">
        <v>296</v>
      </c>
      <c r="M15" s="70" t="s">
        <v>297</v>
      </c>
      <c r="N15" s="70" t="s">
        <v>298</v>
      </c>
      <c r="O15" s="70" t="s">
        <v>289</v>
      </c>
      <c r="P15" s="79"/>
    </row>
    <row r="16" spans="1:16" x14ac:dyDescent="0.2">
      <c r="B16" s="154" t="s">
        <v>309</v>
      </c>
      <c r="C16" s="224"/>
      <c r="D16" s="211"/>
      <c r="E16" s="208"/>
      <c r="F16" s="208"/>
      <c r="G16" s="208"/>
      <c r="H16" s="208"/>
      <c r="I16" s="208"/>
      <c r="J16" s="208"/>
      <c r="K16" s="208"/>
      <c r="L16" s="208"/>
      <c r="M16" s="208"/>
      <c r="N16" s="208"/>
      <c r="O16" s="208"/>
      <c r="P16" s="79"/>
    </row>
    <row r="17" spans="2:18" x14ac:dyDescent="0.2">
      <c r="B17" s="52"/>
      <c r="C17" s="69" t="s">
        <v>301</v>
      </c>
      <c r="D17" s="80">
        <v>3642</v>
      </c>
      <c r="E17" s="80">
        <v>7130</v>
      </c>
      <c r="F17" s="193">
        <v>1</v>
      </c>
      <c r="G17" s="80">
        <v>9706</v>
      </c>
      <c r="H17" s="195">
        <v>4.1177988678907401E-4</v>
      </c>
      <c r="I17" s="80">
        <v>87663</v>
      </c>
      <c r="J17" s="193">
        <v>0.74</v>
      </c>
      <c r="K17" s="80"/>
      <c r="L17" s="80">
        <v>918</v>
      </c>
      <c r="M17" s="193">
        <v>0.09</v>
      </c>
      <c r="N17" s="80">
        <v>3</v>
      </c>
      <c r="O17" s="211"/>
      <c r="P17" s="79"/>
    </row>
    <row r="18" spans="2:18" x14ac:dyDescent="0.2">
      <c r="B18" s="154"/>
      <c r="C18" s="69" t="s">
        <v>302</v>
      </c>
      <c r="D18" s="80">
        <v>395</v>
      </c>
      <c r="E18" s="80">
        <v>301</v>
      </c>
      <c r="F18" s="193">
        <v>1</v>
      </c>
      <c r="G18" s="80">
        <v>620</v>
      </c>
      <c r="H18" s="195">
        <v>1.8947562547891007E-3</v>
      </c>
      <c r="I18" s="80">
        <v>5323</v>
      </c>
      <c r="J18" s="193">
        <v>0.71</v>
      </c>
      <c r="K18" s="80"/>
      <c r="L18" s="80">
        <v>179</v>
      </c>
      <c r="M18" s="193">
        <v>0.28999999999999998</v>
      </c>
      <c r="N18" s="80">
        <v>1</v>
      </c>
      <c r="O18" s="211"/>
      <c r="P18" s="79"/>
    </row>
    <row r="19" spans="2:18" x14ac:dyDescent="0.2">
      <c r="B19" s="52"/>
      <c r="C19" s="69" t="s">
        <v>303</v>
      </c>
      <c r="D19" s="80">
        <v>379</v>
      </c>
      <c r="E19" s="80">
        <v>300</v>
      </c>
      <c r="F19" s="193">
        <v>0.99</v>
      </c>
      <c r="G19" s="80">
        <v>595</v>
      </c>
      <c r="H19" s="195">
        <v>3.4172014733413899E-3</v>
      </c>
      <c r="I19" s="80">
        <v>5187</v>
      </c>
      <c r="J19" s="193">
        <v>0.71</v>
      </c>
      <c r="K19" s="80"/>
      <c r="L19" s="80">
        <v>248</v>
      </c>
      <c r="M19" s="193">
        <v>0.42</v>
      </c>
      <c r="N19" s="80">
        <v>1</v>
      </c>
      <c r="O19" s="211"/>
      <c r="P19" s="79"/>
    </row>
    <row r="20" spans="2:18" x14ac:dyDescent="0.2">
      <c r="B20" s="79"/>
      <c r="C20" s="69" t="s">
        <v>304</v>
      </c>
      <c r="D20" s="80">
        <v>94</v>
      </c>
      <c r="E20" s="80">
        <v>80</v>
      </c>
      <c r="F20" s="193">
        <v>1</v>
      </c>
      <c r="G20" s="80">
        <v>163</v>
      </c>
      <c r="H20" s="195">
        <v>6.0739756356993184E-3</v>
      </c>
      <c r="I20" s="80">
        <v>1824</v>
      </c>
      <c r="J20" s="193">
        <v>0.74</v>
      </c>
      <c r="K20" s="80"/>
      <c r="L20" s="80">
        <v>99</v>
      </c>
      <c r="M20" s="193">
        <v>0.61</v>
      </c>
      <c r="N20" s="80">
        <v>1</v>
      </c>
      <c r="O20" s="211"/>
      <c r="P20" s="79"/>
    </row>
    <row r="21" spans="2:18" x14ac:dyDescent="0.2">
      <c r="B21" s="79"/>
      <c r="C21" s="69" t="s">
        <v>305</v>
      </c>
      <c r="D21" s="80">
        <v>324</v>
      </c>
      <c r="E21" s="80">
        <v>233</v>
      </c>
      <c r="F21" s="193">
        <v>1</v>
      </c>
      <c r="G21" s="80">
        <v>510</v>
      </c>
      <c r="H21" s="195">
        <v>1.4259531599082231E-2</v>
      </c>
      <c r="I21" s="80">
        <v>6699</v>
      </c>
      <c r="J21" s="193">
        <v>0.74</v>
      </c>
      <c r="K21" s="80"/>
      <c r="L21" s="80">
        <v>448</v>
      </c>
      <c r="M21" s="193">
        <v>0.88</v>
      </c>
      <c r="N21" s="80">
        <v>5</v>
      </c>
      <c r="O21" s="211"/>
      <c r="P21" s="79"/>
    </row>
    <row r="22" spans="2:18" x14ac:dyDescent="0.2">
      <c r="B22" s="79"/>
      <c r="C22" s="69" t="s">
        <v>306</v>
      </c>
      <c r="D22" s="80">
        <v>157</v>
      </c>
      <c r="E22" s="80">
        <v>46</v>
      </c>
      <c r="F22" s="193">
        <v>1</v>
      </c>
      <c r="G22" s="80">
        <v>168</v>
      </c>
      <c r="H22" s="195">
        <v>5.1028758681633569E-2</v>
      </c>
      <c r="I22" s="80">
        <v>2833</v>
      </c>
      <c r="J22" s="193">
        <v>0.77</v>
      </c>
      <c r="K22" s="80"/>
      <c r="L22" s="80">
        <v>199</v>
      </c>
      <c r="M22" s="193">
        <v>1.18</v>
      </c>
      <c r="N22" s="80">
        <v>7</v>
      </c>
      <c r="O22" s="211"/>
      <c r="P22" s="79"/>
    </row>
    <row r="23" spans="2:18" x14ac:dyDescent="0.2">
      <c r="B23" s="79"/>
      <c r="C23" s="69" t="s">
        <v>307</v>
      </c>
      <c r="D23" s="80">
        <v>433</v>
      </c>
      <c r="E23" s="80">
        <v>87</v>
      </c>
      <c r="F23" s="193">
        <v>1</v>
      </c>
      <c r="G23" s="80">
        <v>500</v>
      </c>
      <c r="H23" s="195">
        <v>0.1708873972441077</v>
      </c>
      <c r="I23" s="80">
        <v>5949</v>
      </c>
      <c r="J23" s="193">
        <v>0.72</v>
      </c>
      <c r="K23" s="80"/>
      <c r="L23" s="80">
        <v>740</v>
      </c>
      <c r="M23" s="193">
        <v>1.48</v>
      </c>
      <c r="N23" s="80">
        <v>61</v>
      </c>
      <c r="O23" s="211"/>
      <c r="P23" s="79"/>
    </row>
    <row r="24" spans="2:18" x14ac:dyDescent="0.2">
      <c r="B24" s="79"/>
      <c r="C24" s="69" t="s">
        <v>308</v>
      </c>
      <c r="D24" s="80">
        <v>97</v>
      </c>
      <c r="E24" s="80">
        <v>9</v>
      </c>
      <c r="F24" s="193">
        <v>1</v>
      </c>
      <c r="G24" s="80">
        <v>105</v>
      </c>
      <c r="H24" s="195">
        <v>1</v>
      </c>
      <c r="I24" s="80">
        <v>976</v>
      </c>
      <c r="J24" s="193">
        <v>0.7</v>
      </c>
      <c r="K24" s="80"/>
      <c r="L24" s="80">
        <v>319</v>
      </c>
      <c r="M24" s="193">
        <v>3.03</v>
      </c>
      <c r="N24" s="80">
        <v>74</v>
      </c>
      <c r="O24" s="211"/>
    </row>
    <row r="25" spans="2:18" ht="13.5" thickBot="1" x14ac:dyDescent="0.25">
      <c r="B25" s="81"/>
      <c r="C25" s="44" t="s">
        <v>300</v>
      </c>
      <c r="D25" s="82">
        <f>SUM(D17:D24)</f>
        <v>5521</v>
      </c>
      <c r="E25" s="82">
        <f>SUM(E17:E24)</f>
        <v>8186</v>
      </c>
      <c r="F25" s="194">
        <v>1</v>
      </c>
      <c r="G25" s="82">
        <f>SUM(G17:G24)</f>
        <v>12367</v>
      </c>
      <c r="H25" s="196">
        <v>1.7368498127376578E-2</v>
      </c>
      <c r="I25" s="82">
        <f>SUM(I17:I24)</f>
        <v>116454</v>
      </c>
      <c r="J25" s="194">
        <v>0.74</v>
      </c>
      <c r="K25" s="82"/>
      <c r="L25" s="82">
        <f>SUM(L17:L24)</f>
        <v>3150</v>
      </c>
      <c r="M25" s="194">
        <v>0.25</v>
      </c>
      <c r="N25" s="82">
        <f>SUM(N17:N24)</f>
        <v>153</v>
      </c>
      <c r="O25" s="82">
        <v>329</v>
      </c>
      <c r="P25" s="190"/>
      <c r="R25" s="190"/>
    </row>
    <row r="27" spans="2:18" ht="51" x14ac:dyDescent="0.2">
      <c r="B27" s="178" t="s">
        <v>68</v>
      </c>
      <c r="C27" s="20" t="s">
        <v>287</v>
      </c>
      <c r="D27" s="70" t="s">
        <v>288</v>
      </c>
      <c r="E27" s="70" t="s">
        <v>290</v>
      </c>
      <c r="F27" s="70" t="s">
        <v>291</v>
      </c>
      <c r="G27" s="111" t="s">
        <v>299</v>
      </c>
      <c r="H27" s="70" t="s">
        <v>292</v>
      </c>
      <c r="I27" s="70" t="s">
        <v>293</v>
      </c>
      <c r="J27" s="70" t="s">
        <v>294</v>
      </c>
      <c r="K27" s="111" t="s">
        <v>312</v>
      </c>
      <c r="L27" s="70" t="s">
        <v>296</v>
      </c>
      <c r="M27" s="70" t="s">
        <v>297</v>
      </c>
      <c r="N27" s="70" t="s">
        <v>298</v>
      </c>
      <c r="O27" s="70" t="s">
        <v>289</v>
      </c>
    </row>
    <row r="28" spans="2:18" x14ac:dyDescent="0.2">
      <c r="B28" s="154" t="s">
        <v>310</v>
      </c>
      <c r="C28" s="224"/>
      <c r="D28" s="211"/>
      <c r="E28" s="208"/>
      <c r="F28" s="208"/>
      <c r="G28" s="208"/>
      <c r="H28" s="208"/>
      <c r="I28" s="208"/>
      <c r="J28" s="208"/>
      <c r="K28" s="208"/>
      <c r="L28" s="208"/>
      <c r="M28" s="208"/>
      <c r="N28" s="208"/>
      <c r="O28" s="208"/>
    </row>
    <row r="29" spans="2:18" x14ac:dyDescent="0.2">
      <c r="B29" s="52"/>
      <c r="C29" s="69" t="s">
        <v>301</v>
      </c>
      <c r="D29" s="80">
        <v>11035</v>
      </c>
      <c r="E29" s="80">
        <v>13760</v>
      </c>
      <c r="F29" s="193">
        <v>0.1</v>
      </c>
      <c r="G29" s="80">
        <v>11392</v>
      </c>
      <c r="H29" s="195">
        <v>7.0540564415141698E-4</v>
      </c>
      <c r="I29" s="80">
        <v>5741</v>
      </c>
      <c r="J29" s="193">
        <v>0.45</v>
      </c>
      <c r="K29" s="191">
        <v>2.5</v>
      </c>
      <c r="L29" s="80">
        <v>2270</v>
      </c>
      <c r="M29" s="193">
        <v>0.2</v>
      </c>
      <c r="N29" s="80">
        <v>4</v>
      </c>
      <c r="O29" s="211"/>
    </row>
    <row r="30" spans="2:18" x14ac:dyDescent="0.2">
      <c r="B30" s="154"/>
      <c r="C30" s="69" t="s">
        <v>302</v>
      </c>
      <c r="D30" s="80">
        <v>1645</v>
      </c>
      <c r="E30" s="80">
        <v>1554</v>
      </c>
      <c r="F30" s="193">
        <v>0.13</v>
      </c>
      <c r="G30" s="80">
        <v>1728</v>
      </c>
      <c r="H30" s="195">
        <v>1.9894664723741529E-3</v>
      </c>
      <c r="I30" s="80">
        <v>1200</v>
      </c>
      <c r="J30" s="193">
        <v>0.45</v>
      </c>
      <c r="K30" s="191">
        <v>2.5</v>
      </c>
      <c r="L30" s="80">
        <v>594</v>
      </c>
      <c r="M30" s="193">
        <v>0.34</v>
      </c>
      <c r="N30" s="80">
        <v>1</v>
      </c>
      <c r="O30" s="211"/>
    </row>
    <row r="31" spans="2:18" x14ac:dyDescent="0.2">
      <c r="B31" s="52"/>
      <c r="C31" s="69" t="s">
        <v>303</v>
      </c>
      <c r="D31" s="80">
        <v>3914</v>
      </c>
      <c r="E31" s="80">
        <v>2636</v>
      </c>
      <c r="F31" s="193">
        <v>0.13</v>
      </c>
      <c r="G31" s="80">
        <v>4041</v>
      </c>
      <c r="H31" s="195">
        <v>3.7525190152920204E-3</v>
      </c>
      <c r="I31" s="80">
        <v>1765</v>
      </c>
      <c r="J31" s="193">
        <v>0.45</v>
      </c>
      <c r="K31" s="191">
        <v>2.5</v>
      </c>
      <c r="L31" s="80">
        <v>2051</v>
      </c>
      <c r="M31" s="193">
        <v>0.51</v>
      </c>
      <c r="N31" s="80">
        <v>7</v>
      </c>
      <c r="O31" s="211"/>
    </row>
    <row r="32" spans="2:18" x14ac:dyDescent="0.2">
      <c r="B32" s="79"/>
      <c r="C32" s="69" t="s">
        <v>304</v>
      </c>
      <c r="D32" s="80">
        <v>1688</v>
      </c>
      <c r="E32" s="80">
        <v>940</v>
      </c>
      <c r="F32" s="193">
        <v>0.21</v>
      </c>
      <c r="G32" s="80">
        <v>1770</v>
      </c>
      <c r="H32" s="195">
        <v>6.0111381476514953E-3</v>
      </c>
      <c r="I32" s="80">
        <v>880</v>
      </c>
      <c r="J32" s="193">
        <v>0.45</v>
      </c>
      <c r="K32" s="191">
        <v>2.5</v>
      </c>
      <c r="L32" s="80">
        <v>1075</v>
      </c>
      <c r="M32" s="193">
        <v>0.61</v>
      </c>
      <c r="N32" s="80">
        <v>5</v>
      </c>
      <c r="O32" s="211"/>
    </row>
    <row r="33" spans="2:18" x14ac:dyDescent="0.2">
      <c r="B33" s="79"/>
      <c r="C33" s="69" t="s">
        <v>305</v>
      </c>
      <c r="D33" s="80">
        <v>4050</v>
      </c>
      <c r="E33" s="80">
        <v>2023</v>
      </c>
      <c r="F33" s="193">
        <v>0.24</v>
      </c>
      <c r="G33" s="80">
        <v>4389</v>
      </c>
      <c r="H33" s="195">
        <v>1.3523159555183828E-2</v>
      </c>
      <c r="I33" s="80">
        <v>1835</v>
      </c>
      <c r="J33" s="193">
        <v>0.45</v>
      </c>
      <c r="K33" s="191">
        <v>2.5</v>
      </c>
      <c r="L33" s="80">
        <v>3536</v>
      </c>
      <c r="M33" s="193">
        <v>0.81</v>
      </c>
      <c r="N33" s="80">
        <v>27</v>
      </c>
      <c r="O33" s="211"/>
    </row>
    <row r="34" spans="2:18" x14ac:dyDescent="0.2">
      <c r="B34" s="79"/>
      <c r="C34" s="69" t="s">
        <v>306</v>
      </c>
      <c r="D34" s="80">
        <v>986</v>
      </c>
      <c r="E34" s="80">
        <v>381</v>
      </c>
      <c r="F34" s="193">
        <v>0.26</v>
      </c>
      <c r="G34" s="80">
        <v>1052</v>
      </c>
      <c r="H34" s="195">
        <v>4.1649790429958734E-2</v>
      </c>
      <c r="I34" s="80">
        <v>371</v>
      </c>
      <c r="J34" s="193">
        <v>0.45</v>
      </c>
      <c r="K34" s="191">
        <v>2.5</v>
      </c>
      <c r="L34" s="80">
        <v>1136</v>
      </c>
      <c r="M34" s="193">
        <v>1.08</v>
      </c>
      <c r="N34" s="80">
        <v>20</v>
      </c>
      <c r="O34" s="211"/>
    </row>
    <row r="35" spans="2:18" x14ac:dyDescent="0.2">
      <c r="B35" s="79"/>
      <c r="C35" s="69" t="s">
        <v>307</v>
      </c>
      <c r="D35" s="80">
        <v>2474</v>
      </c>
      <c r="E35" s="80">
        <v>753</v>
      </c>
      <c r="F35" s="193">
        <v>0.3</v>
      </c>
      <c r="G35" s="80">
        <v>2522</v>
      </c>
      <c r="H35" s="195">
        <v>0.13041518255120879</v>
      </c>
      <c r="I35" s="80">
        <v>1538</v>
      </c>
      <c r="J35" s="193">
        <v>0.45</v>
      </c>
      <c r="K35" s="191">
        <v>2.5</v>
      </c>
      <c r="L35" s="80">
        <v>4056</v>
      </c>
      <c r="M35" s="193">
        <v>1.61</v>
      </c>
      <c r="N35" s="80">
        <v>148</v>
      </c>
      <c r="O35" s="211"/>
    </row>
    <row r="36" spans="2:18" x14ac:dyDescent="0.2">
      <c r="B36" s="79"/>
      <c r="C36" s="69" t="s">
        <v>308</v>
      </c>
      <c r="D36" s="80">
        <v>435</v>
      </c>
      <c r="E36" s="80">
        <v>51</v>
      </c>
      <c r="F36" s="193">
        <v>0.55000000000000004</v>
      </c>
      <c r="G36" s="80">
        <v>432</v>
      </c>
      <c r="H36" s="195">
        <v>1</v>
      </c>
      <c r="I36" s="80">
        <v>164</v>
      </c>
      <c r="J36" s="193">
        <v>0.45</v>
      </c>
      <c r="K36" s="191">
        <v>2.5</v>
      </c>
      <c r="L36" s="80"/>
      <c r="M36" s="193"/>
      <c r="N36" s="80">
        <v>194</v>
      </c>
      <c r="O36" s="211"/>
    </row>
    <row r="37" spans="2:18" ht="13.5" thickBot="1" x14ac:dyDescent="0.25">
      <c r="B37" s="81"/>
      <c r="C37" s="44" t="s">
        <v>300</v>
      </c>
      <c r="D37" s="82">
        <f>SUM(D29:D36)</f>
        <v>26227</v>
      </c>
      <c r="E37" s="82">
        <f>SUM(E29:E36)</f>
        <v>22098</v>
      </c>
      <c r="F37" s="194">
        <v>0.14000000000000001</v>
      </c>
      <c r="G37" s="82">
        <f>SUM(G29:G36)</f>
        <v>27326</v>
      </c>
      <c r="H37" s="196">
        <v>3.2977044309946385E-2</v>
      </c>
      <c r="I37" s="82">
        <f>SUM(I29:I36)</f>
        <v>13494</v>
      </c>
      <c r="J37" s="194">
        <v>0.45</v>
      </c>
      <c r="K37" s="192">
        <v>2.5</v>
      </c>
      <c r="L37" s="276">
        <f>SUM(L29:L36)</f>
        <v>14718</v>
      </c>
      <c r="M37" s="194">
        <v>0.54</v>
      </c>
      <c r="N37" s="82">
        <f>SUM(N29:N36)</f>
        <v>406</v>
      </c>
      <c r="O37" s="82">
        <v>1116</v>
      </c>
      <c r="Q37" s="268"/>
      <c r="R37" s="190"/>
    </row>
    <row r="39" spans="2:18" ht="51" x14ac:dyDescent="0.2">
      <c r="B39" s="178" t="s">
        <v>68</v>
      </c>
      <c r="C39" s="20" t="s">
        <v>287</v>
      </c>
      <c r="D39" s="70" t="s">
        <v>288</v>
      </c>
      <c r="E39" s="70" t="s">
        <v>290</v>
      </c>
      <c r="F39" s="70" t="s">
        <v>291</v>
      </c>
      <c r="G39" s="111" t="s">
        <v>299</v>
      </c>
      <c r="H39" s="70" t="s">
        <v>292</v>
      </c>
      <c r="I39" s="70" t="s">
        <v>293</v>
      </c>
      <c r="J39" s="70" t="s">
        <v>294</v>
      </c>
      <c r="K39" s="70" t="s">
        <v>295</v>
      </c>
      <c r="L39" s="70" t="s">
        <v>296</v>
      </c>
      <c r="M39" s="70" t="s">
        <v>297</v>
      </c>
      <c r="N39" s="70" t="s">
        <v>298</v>
      </c>
      <c r="O39" s="70" t="s">
        <v>289</v>
      </c>
    </row>
    <row r="40" spans="2:18" x14ac:dyDescent="0.2">
      <c r="B40" s="154" t="s">
        <v>311</v>
      </c>
      <c r="C40" s="224"/>
      <c r="D40" s="211"/>
      <c r="E40" s="208"/>
      <c r="F40" s="208"/>
      <c r="G40" s="208"/>
      <c r="H40" s="208"/>
      <c r="I40" s="208"/>
      <c r="J40" s="208"/>
      <c r="K40" s="208"/>
      <c r="L40" s="208"/>
      <c r="M40" s="208"/>
      <c r="N40" s="208"/>
      <c r="O40" s="208"/>
    </row>
    <row r="41" spans="2:18" x14ac:dyDescent="0.2">
      <c r="B41" s="52"/>
      <c r="C41" s="69" t="s">
        <v>301</v>
      </c>
      <c r="D41" s="80">
        <v>21362</v>
      </c>
      <c r="E41" s="80">
        <v>13955</v>
      </c>
      <c r="F41" s="193">
        <v>0.14000000000000001</v>
      </c>
      <c r="G41" s="80">
        <v>13785</v>
      </c>
      <c r="H41" s="195">
        <v>8.0614728424774503E-4</v>
      </c>
      <c r="I41" s="80">
        <v>2544</v>
      </c>
      <c r="J41" s="193">
        <v>0.45</v>
      </c>
      <c r="K41" s="191">
        <v>2.5</v>
      </c>
      <c r="L41" s="80">
        <v>3612</v>
      </c>
      <c r="M41" s="193">
        <v>0.26200931346172129</v>
      </c>
      <c r="N41" s="80">
        <v>5</v>
      </c>
      <c r="O41" s="211"/>
    </row>
    <row r="42" spans="2:18" x14ac:dyDescent="0.2">
      <c r="B42" s="154"/>
      <c r="C42" s="69" t="s">
        <v>302</v>
      </c>
      <c r="D42" s="80">
        <v>316</v>
      </c>
      <c r="E42" s="80">
        <v>337</v>
      </c>
      <c r="F42" s="193">
        <v>0.09</v>
      </c>
      <c r="G42" s="80">
        <v>292</v>
      </c>
      <c r="H42" s="195">
        <v>1.9220187067759541E-3</v>
      </c>
      <c r="I42" s="80">
        <v>300</v>
      </c>
      <c r="J42" s="193">
        <v>0.45</v>
      </c>
      <c r="K42" s="191">
        <v>2.5</v>
      </c>
      <c r="L42" s="80">
        <v>124</v>
      </c>
      <c r="M42" s="193">
        <v>0.42673400683998808</v>
      </c>
      <c r="N42" s="80"/>
      <c r="O42" s="211"/>
    </row>
    <row r="43" spans="2:18" x14ac:dyDescent="0.2">
      <c r="B43" s="52"/>
      <c r="C43" s="69" t="s">
        <v>303</v>
      </c>
      <c r="D43" s="80">
        <v>3501</v>
      </c>
      <c r="E43" s="80">
        <v>2076</v>
      </c>
      <c r="F43" s="193">
        <v>0.17</v>
      </c>
      <c r="G43" s="80">
        <v>3658</v>
      </c>
      <c r="H43" s="195">
        <v>3.926708443925786E-3</v>
      </c>
      <c r="I43" s="80">
        <v>779</v>
      </c>
      <c r="J43" s="193">
        <v>0.45</v>
      </c>
      <c r="K43" s="191">
        <v>2.5</v>
      </c>
      <c r="L43" s="80">
        <v>2372</v>
      </c>
      <c r="M43" s="193">
        <v>0.64859171273426341</v>
      </c>
      <c r="N43" s="80">
        <v>7</v>
      </c>
      <c r="O43" s="211"/>
    </row>
    <row r="44" spans="2:18" x14ac:dyDescent="0.2">
      <c r="B44" s="79"/>
      <c r="C44" s="69" t="s">
        <v>304</v>
      </c>
      <c r="D44" s="80">
        <v>326</v>
      </c>
      <c r="E44" s="80">
        <v>291</v>
      </c>
      <c r="F44" s="193">
        <v>0.19</v>
      </c>
      <c r="G44" s="80">
        <v>366</v>
      </c>
      <c r="H44" s="195">
        <v>6.3848585164607936E-3</v>
      </c>
      <c r="I44" s="80">
        <v>279</v>
      </c>
      <c r="J44" s="193">
        <v>0.45</v>
      </c>
      <c r="K44" s="191">
        <v>2.5</v>
      </c>
      <c r="L44" s="80">
        <v>288</v>
      </c>
      <c r="M44" s="193">
        <v>0.78708219586008421</v>
      </c>
      <c r="N44" s="80">
        <v>1</v>
      </c>
      <c r="O44" s="211"/>
    </row>
    <row r="45" spans="2:18" x14ac:dyDescent="0.2">
      <c r="B45" s="79"/>
      <c r="C45" s="69" t="s">
        <v>305</v>
      </c>
      <c r="D45" s="80">
        <v>2687</v>
      </c>
      <c r="E45" s="80">
        <v>1518</v>
      </c>
      <c r="F45" s="193">
        <v>0.16</v>
      </c>
      <c r="G45" s="80">
        <v>2765</v>
      </c>
      <c r="H45" s="195">
        <v>1.1517552325124759E-2</v>
      </c>
      <c r="I45" s="80">
        <v>1057</v>
      </c>
      <c r="J45" s="193">
        <v>0.45</v>
      </c>
      <c r="K45" s="191">
        <v>2.5</v>
      </c>
      <c r="L45" s="80">
        <v>2703</v>
      </c>
      <c r="M45" s="193">
        <v>0.97755064379083856</v>
      </c>
      <c r="N45" s="80">
        <v>14</v>
      </c>
      <c r="O45" s="211"/>
    </row>
    <row r="46" spans="2:18" x14ac:dyDescent="0.2">
      <c r="B46" s="79"/>
      <c r="C46" s="69" t="s">
        <v>306</v>
      </c>
      <c r="D46" s="80">
        <v>688</v>
      </c>
      <c r="E46" s="80">
        <v>171</v>
      </c>
      <c r="F46" s="193">
        <v>0.14000000000000001</v>
      </c>
      <c r="G46" s="80">
        <v>705</v>
      </c>
      <c r="H46" s="195">
        <v>3.840708314979998E-2</v>
      </c>
      <c r="I46" s="80">
        <v>153</v>
      </c>
      <c r="J46" s="193">
        <v>0.45</v>
      </c>
      <c r="K46" s="191">
        <v>2.5</v>
      </c>
      <c r="L46" s="80">
        <v>1010</v>
      </c>
      <c r="M46" s="193">
        <v>1.4320140877237106</v>
      </c>
      <c r="N46" s="80">
        <v>12</v>
      </c>
      <c r="O46" s="211"/>
    </row>
    <row r="47" spans="2:18" x14ac:dyDescent="0.2">
      <c r="B47" s="79"/>
      <c r="C47" s="69" t="s">
        <v>307</v>
      </c>
      <c r="D47" s="80">
        <v>1122</v>
      </c>
      <c r="E47" s="80">
        <v>346</v>
      </c>
      <c r="F47" s="193">
        <v>0.26</v>
      </c>
      <c r="G47" s="80">
        <v>1181</v>
      </c>
      <c r="H47" s="195">
        <v>0.13087223373713633</v>
      </c>
      <c r="I47" s="80">
        <v>994</v>
      </c>
      <c r="J47" s="193">
        <v>0.45</v>
      </c>
      <c r="K47" s="191">
        <v>2.5</v>
      </c>
      <c r="L47" s="80">
        <v>2582</v>
      </c>
      <c r="M47" s="193">
        <v>2.1864733621636141</v>
      </c>
      <c r="N47" s="80">
        <v>70</v>
      </c>
      <c r="O47" s="211"/>
    </row>
    <row r="48" spans="2:18" x14ac:dyDescent="0.2">
      <c r="B48" s="79"/>
      <c r="C48" s="69" t="s">
        <v>308</v>
      </c>
      <c r="D48" s="80">
        <v>758</v>
      </c>
      <c r="E48" s="80">
        <v>170</v>
      </c>
      <c r="F48" s="193">
        <v>0.64</v>
      </c>
      <c r="G48" s="80">
        <v>839</v>
      </c>
      <c r="H48" s="195">
        <v>1</v>
      </c>
      <c r="I48" s="80">
        <v>406</v>
      </c>
      <c r="J48" s="193">
        <v>0.45</v>
      </c>
      <c r="K48" s="191">
        <v>2.5</v>
      </c>
      <c r="L48" s="80"/>
      <c r="M48" s="193"/>
      <c r="N48" s="80">
        <v>377</v>
      </c>
      <c r="O48" s="211"/>
    </row>
    <row r="49" spans="2:18" ht="13.5" thickBot="1" x14ac:dyDescent="0.25">
      <c r="B49" s="81"/>
      <c r="C49" s="44" t="s">
        <v>300</v>
      </c>
      <c r="D49" s="82">
        <f>SUM(D41:D48)</f>
        <v>30760</v>
      </c>
      <c r="E49" s="82">
        <f>SUM(E41:E48)</f>
        <v>18864</v>
      </c>
      <c r="F49" s="194">
        <v>0.15</v>
      </c>
      <c r="G49" s="82">
        <f>SUM(G41:G48)</f>
        <v>23591</v>
      </c>
      <c r="H49" s="196">
        <v>4.5806555985238556E-2</v>
      </c>
      <c r="I49" s="82">
        <f>SUM(I41:I48)</f>
        <v>6512</v>
      </c>
      <c r="J49" s="194">
        <v>0.45</v>
      </c>
      <c r="K49" s="192">
        <v>2.5</v>
      </c>
      <c r="L49" s="276">
        <f>SUM(L41:L48)</f>
        <v>12691</v>
      </c>
      <c r="M49" s="194">
        <v>0.54</v>
      </c>
      <c r="N49" s="82">
        <f>SUM(N41:N48)</f>
        <v>486</v>
      </c>
      <c r="O49" s="82">
        <v>1044</v>
      </c>
    </row>
    <row r="50" spans="2:18" s="79" customFormat="1" thickBot="1" x14ac:dyDescent="0.25">
      <c r="B50" s="339" t="s">
        <v>313</v>
      </c>
      <c r="C50" s="339"/>
      <c r="D50" s="197">
        <f>+D49+D37+D25+D13</f>
        <v>73706</v>
      </c>
      <c r="E50" s="197">
        <f>+E49+E37+E25+E13</f>
        <v>55109</v>
      </c>
      <c r="F50" s="194">
        <v>0.36</v>
      </c>
      <c r="G50" s="197">
        <f>+G49+G37+G25+G13</f>
        <v>75762</v>
      </c>
      <c r="H50" s="196">
        <v>3.19</v>
      </c>
      <c r="I50" s="197">
        <f>+I49+I37+I25+I13</f>
        <v>184643</v>
      </c>
      <c r="J50" s="194">
        <v>0.54</v>
      </c>
      <c r="K50" s="192">
        <v>1.68</v>
      </c>
      <c r="L50" s="82">
        <f>+L49+L37+L25+L13</f>
        <v>35679</v>
      </c>
      <c r="M50" s="194">
        <v>0.47</v>
      </c>
      <c r="N50" s="82">
        <f>+N49+N37+N25+N13</f>
        <v>1195</v>
      </c>
      <c r="O50" s="197">
        <f>+O49+O37+O25+O13</f>
        <v>2841</v>
      </c>
      <c r="P50" s="198"/>
      <c r="R50" s="271"/>
    </row>
    <row r="52" spans="2:18" x14ac:dyDescent="0.2">
      <c r="L52" s="190"/>
    </row>
    <row r="53" spans="2:18" x14ac:dyDescent="0.2">
      <c r="L53" s="190"/>
    </row>
    <row r="54" spans="2:18" x14ac:dyDescent="0.2">
      <c r="L54" s="190"/>
    </row>
  </sheetData>
  <mergeCells count="2">
    <mergeCell ref="B2:I2"/>
    <mergeCell ref="B50:C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defaultRowHeight="12.75" x14ac:dyDescent="0.2"/>
  <cols>
    <col min="1" max="1" width="3.7109375" style="1" customWidth="1"/>
    <col min="2" max="2" width="48" style="1" customWidth="1"/>
    <col min="3" max="3" width="19.140625" style="1" customWidth="1"/>
    <col min="4" max="7" width="15.28515625" style="1" customWidth="1"/>
    <col min="8" max="8" width="19.5703125" style="1" customWidth="1"/>
    <col min="9" max="16384" width="9.140625" style="1"/>
  </cols>
  <sheetData>
    <row r="1" spans="1:8" ht="21" customHeight="1" x14ac:dyDescent="0.3">
      <c r="A1" s="18"/>
    </row>
    <row r="2" spans="1:8" ht="48" customHeight="1" x14ac:dyDescent="0.2">
      <c r="B2" s="313" t="s">
        <v>10</v>
      </c>
      <c r="C2" s="313"/>
      <c r="D2" s="313"/>
      <c r="E2" s="313"/>
      <c r="F2" s="313"/>
      <c r="G2" s="313"/>
      <c r="H2" s="313"/>
    </row>
    <row r="3" spans="1:8" x14ac:dyDescent="0.2">
      <c r="A3" s="2"/>
      <c r="B3" s="19"/>
      <c r="C3" s="310" t="s">
        <v>59</v>
      </c>
      <c r="D3" s="311" t="s">
        <v>60</v>
      </c>
      <c r="E3" s="311"/>
      <c r="F3" s="311"/>
      <c r="G3" s="311"/>
      <c r="H3" s="311"/>
    </row>
    <row r="4" spans="1:8" ht="48" x14ac:dyDescent="0.2">
      <c r="B4" s="20" t="s">
        <v>68</v>
      </c>
      <c r="C4" s="310"/>
      <c r="D4" s="21" t="s">
        <v>61</v>
      </c>
      <c r="E4" s="22" t="s">
        <v>62</v>
      </c>
      <c r="F4" s="22" t="s">
        <v>63</v>
      </c>
      <c r="G4" s="22" t="s">
        <v>64</v>
      </c>
      <c r="H4" s="21" t="s">
        <v>65</v>
      </c>
    </row>
    <row r="5" spans="1:8" x14ac:dyDescent="0.2">
      <c r="B5" s="23" t="s">
        <v>66</v>
      </c>
      <c r="C5" s="226"/>
      <c r="D5" s="226"/>
      <c r="E5" s="226"/>
      <c r="F5" s="226"/>
      <c r="G5" s="226"/>
      <c r="H5" s="226"/>
    </row>
    <row r="6" spans="1:8" x14ac:dyDescent="0.2">
      <c r="B6" s="225" t="s">
        <v>43</v>
      </c>
      <c r="C6" s="74">
        <v>2115</v>
      </c>
      <c r="D6" s="74">
        <v>2115</v>
      </c>
      <c r="E6" s="74"/>
      <c r="F6" s="74"/>
      <c r="G6" s="74"/>
      <c r="H6" s="74"/>
    </row>
    <row r="7" spans="1:8" x14ac:dyDescent="0.2">
      <c r="B7" s="225" t="s">
        <v>44</v>
      </c>
      <c r="C7" s="74">
        <v>12479</v>
      </c>
      <c r="D7" s="74">
        <v>12479</v>
      </c>
      <c r="E7" s="74"/>
      <c r="F7" s="74"/>
      <c r="G7" s="74"/>
      <c r="H7" s="74"/>
    </row>
    <row r="8" spans="1:8" x14ac:dyDescent="0.2">
      <c r="B8" s="225" t="s">
        <v>45</v>
      </c>
      <c r="C8" s="74">
        <v>5248</v>
      </c>
      <c r="D8" s="74">
        <v>5248</v>
      </c>
      <c r="E8" s="74"/>
      <c r="F8" s="74"/>
      <c r="G8" s="74"/>
      <c r="H8" s="74"/>
    </row>
    <row r="9" spans="1:8" x14ac:dyDescent="0.2">
      <c r="B9" s="225" t="s">
        <v>46</v>
      </c>
      <c r="C9" s="74">
        <v>64312</v>
      </c>
      <c r="D9" s="74">
        <v>64312</v>
      </c>
      <c r="E9" s="74"/>
      <c r="F9" s="74"/>
      <c r="G9" s="74"/>
      <c r="H9" s="74"/>
    </row>
    <row r="10" spans="1:8" x14ac:dyDescent="0.2">
      <c r="B10" s="225" t="s">
        <v>47</v>
      </c>
      <c r="C10" s="74">
        <v>25860</v>
      </c>
      <c r="D10" s="74"/>
      <c r="E10" s="74"/>
      <c r="F10" s="74"/>
      <c r="G10" s="74">
        <v>25860</v>
      </c>
      <c r="H10" s="74"/>
    </row>
    <row r="11" spans="1:8" x14ac:dyDescent="0.2">
      <c r="B11" s="225" t="s">
        <v>48</v>
      </c>
      <c r="C11" s="74">
        <v>2118</v>
      </c>
      <c r="D11" s="74">
        <v>1339</v>
      </c>
      <c r="E11" s="74"/>
      <c r="F11" s="74"/>
      <c r="G11" s="74">
        <v>126</v>
      </c>
      <c r="H11" s="74">
        <v>653</v>
      </c>
    </row>
    <row r="12" spans="1:8" x14ac:dyDescent="0.2">
      <c r="B12" s="225" t="s">
        <v>49</v>
      </c>
      <c r="C12" s="74">
        <v>157</v>
      </c>
      <c r="D12" s="74">
        <v>157</v>
      </c>
      <c r="E12" s="74"/>
      <c r="F12" s="74"/>
      <c r="G12" s="74"/>
      <c r="H12" s="74"/>
    </row>
    <row r="13" spans="1:8" x14ac:dyDescent="0.2">
      <c r="B13" s="225" t="s">
        <v>50</v>
      </c>
      <c r="C13" s="74">
        <v>16541</v>
      </c>
      <c r="D13" s="74"/>
      <c r="E13" s="74"/>
      <c r="F13" s="74"/>
      <c r="G13" s="74"/>
      <c r="H13" s="74">
        <v>16541</v>
      </c>
    </row>
    <row r="14" spans="1:8" x14ac:dyDescent="0.2">
      <c r="B14" s="225" t="s">
        <v>51</v>
      </c>
      <c r="C14" s="74">
        <v>9664</v>
      </c>
      <c r="D14" s="74">
        <v>1742</v>
      </c>
      <c r="E14" s="74">
        <v>5212</v>
      </c>
      <c r="F14" s="74"/>
      <c r="G14" s="74">
        <v>77</v>
      </c>
      <c r="H14" s="74">
        <v>2633</v>
      </c>
    </row>
    <row r="15" spans="1:8" x14ac:dyDescent="0.2">
      <c r="B15" s="26" t="s">
        <v>77</v>
      </c>
      <c r="C15" s="75">
        <f>SUM(C6:C14)</f>
        <v>138494</v>
      </c>
      <c r="D15" s="75">
        <f>SUM(D6:D14)</f>
        <v>87392</v>
      </c>
      <c r="E15" s="75">
        <f>SUM(E6:E14)</f>
        <v>5212</v>
      </c>
      <c r="F15" s="227">
        <v>0</v>
      </c>
      <c r="G15" s="75">
        <f>SUM(G6:G14)</f>
        <v>26063</v>
      </c>
      <c r="H15" s="75">
        <f>SUM(H6:H14)</f>
        <v>19827</v>
      </c>
    </row>
    <row r="16" spans="1:8" x14ac:dyDescent="0.2">
      <c r="B16" s="23" t="s">
        <v>67</v>
      </c>
      <c r="C16" s="228"/>
      <c r="D16" s="228"/>
      <c r="E16" s="228"/>
      <c r="F16" s="228"/>
      <c r="G16" s="228"/>
      <c r="H16" s="228"/>
    </row>
    <row r="17" spans="2:9" x14ac:dyDescent="0.2">
      <c r="B17" s="225" t="s">
        <v>52</v>
      </c>
      <c r="C17" s="74">
        <v>5960</v>
      </c>
      <c r="D17" s="74">
        <v>2538</v>
      </c>
      <c r="E17" s="74"/>
      <c r="F17" s="74"/>
      <c r="G17" s="74"/>
      <c r="H17" s="74"/>
    </row>
    <row r="18" spans="2:9" x14ac:dyDescent="0.2">
      <c r="B18" s="225" t="s">
        <v>53</v>
      </c>
      <c r="C18" s="74">
        <v>82690</v>
      </c>
      <c r="D18" s="74">
        <v>2460</v>
      </c>
      <c r="E18" s="74"/>
      <c r="F18" s="74"/>
      <c r="G18" s="74"/>
      <c r="H18" s="74"/>
      <c r="I18" s="1" t="s">
        <v>41</v>
      </c>
    </row>
    <row r="19" spans="2:9" x14ac:dyDescent="0.2">
      <c r="B19" s="225" t="s">
        <v>54</v>
      </c>
      <c r="C19" s="74">
        <v>16541</v>
      </c>
      <c r="D19" s="74"/>
      <c r="E19" s="74"/>
      <c r="F19" s="74"/>
      <c r="G19" s="74"/>
      <c r="H19" s="74"/>
    </row>
    <row r="20" spans="2:9" x14ac:dyDescent="0.2">
      <c r="B20" s="225" t="s">
        <v>55</v>
      </c>
      <c r="C20" s="74">
        <v>3722</v>
      </c>
      <c r="D20" s="74"/>
      <c r="E20" s="74"/>
      <c r="F20" s="74"/>
      <c r="G20" s="74"/>
      <c r="H20" s="74"/>
    </row>
    <row r="21" spans="2:9" x14ac:dyDescent="0.2">
      <c r="B21" s="225" t="s">
        <v>56</v>
      </c>
      <c r="C21" s="74">
        <v>15801</v>
      </c>
      <c r="D21" s="74"/>
      <c r="E21" s="74">
        <v>3043</v>
      </c>
      <c r="F21" s="74"/>
      <c r="G21" s="74"/>
      <c r="H21" s="74"/>
    </row>
    <row r="22" spans="2:9" x14ac:dyDescent="0.2">
      <c r="B22" s="225" t="s">
        <v>57</v>
      </c>
      <c r="C22" s="74">
        <v>1854</v>
      </c>
      <c r="D22" s="74"/>
      <c r="E22" s="74"/>
      <c r="F22" s="74"/>
      <c r="G22" s="74"/>
      <c r="H22" s="74"/>
    </row>
    <row r="23" spans="2:9" x14ac:dyDescent="0.2">
      <c r="B23" s="225" t="s">
        <v>58</v>
      </c>
      <c r="C23" s="74">
        <v>11926</v>
      </c>
      <c r="D23" s="74"/>
      <c r="E23" s="74"/>
      <c r="F23" s="74"/>
      <c r="G23" s="74"/>
      <c r="H23" s="74"/>
    </row>
    <row r="24" spans="2:9" x14ac:dyDescent="0.2">
      <c r="B24" s="26" t="s">
        <v>78</v>
      </c>
      <c r="C24" s="75">
        <f>SUM(C17:C23)</f>
        <v>138494</v>
      </c>
      <c r="D24" s="75">
        <f>SUM(D17:D23)</f>
        <v>4998</v>
      </c>
      <c r="E24" s="75">
        <f>SUM(E17:E23)</f>
        <v>3043</v>
      </c>
      <c r="F24" s="227">
        <v>0</v>
      </c>
      <c r="G24" s="75">
        <f>SUM(G17:G23)</f>
        <v>0</v>
      </c>
      <c r="H24" s="75">
        <f>SUM(H17:H23)</f>
        <v>0</v>
      </c>
    </row>
    <row r="25" spans="2:9" x14ac:dyDescent="0.2">
      <c r="B25" s="4"/>
      <c r="C25" s="4"/>
      <c r="D25" s="4"/>
      <c r="E25" s="4"/>
      <c r="F25" s="4"/>
      <c r="G25" s="4"/>
      <c r="H25" s="4"/>
    </row>
    <row r="26" spans="2:9" x14ac:dyDescent="0.2">
      <c r="B26" s="312" t="s">
        <v>69</v>
      </c>
      <c r="C26" s="312"/>
      <c r="D26" s="312"/>
      <c r="E26" s="312"/>
      <c r="F26" s="312"/>
      <c r="G26" s="312"/>
      <c r="H26" s="312"/>
    </row>
    <row r="27" spans="2:9" x14ac:dyDescent="0.2">
      <c r="B27" s="4"/>
      <c r="C27" s="4"/>
      <c r="D27" s="4"/>
      <c r="E27" s="4"/>
      <c r="F27" s="4"/>
      <c r="G27" s="4"/>
      <c r="H27" s="4"/>
    </row>
  </sheetData>
  <mergeCells count="4">
    <mergeCell ref="C3:C4"/>
    <mergeCell ref="D3:H3"/>
    <mergeCell ref="B26:H26"/>
    <mergeCell ref="B2:H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G9" sqref="G9"/>
    </sheetView>
  </sheetViews>
  <sheetFormatPr defaultRowHeight="12.75" x14ac:dyDescent="0.2"/>
  <cols>
    <col min="1" max="1" width="3.7109375" style="61" customWidth="1"/>
    <col min="2" max="2" width="9.140625" style="61"/>
    <col min="3" max="3" width="41" style="61" customWidth="1"/>
    <col min="4" max="4" width="26.28515625" style="61" customWidth="1"/>
    <col min="5" max="5" width="15.42578125" style="61" customWidth="1"/>
    <col min="6" max="16384" width="9.140625" style="61"/>
  </cols>
  <sheetData>
    <row r="1" spans="1:10" ht="21" customHeight="1" x14ac:dyDescent="0.2">
      <c r="A1" s="40"/>
      <c r="B1" s="40"/>
      <c r="C1" s="40"/>
      <c r="D1" s="40"/>
      <c r="E1" s="40"/>
      <c r="F1" s="40"/>
      <c r="G1" s="40"/>
      <c r="H1" s="40"/>
    </row>
    <row r="2" spans="1:10" ht="48" customHeight="1" x14ac:dyDescent="0.2">
      <c r="A2" s="58"/>
      <c r="B2" s="313" t="s">
        <v>531</v>
      </c>
      <c r="C2" s="313"/>
      <c r="D2" s="313"/>
      <c r="E2" s="313"/>
      <c r="F2" s="313"/>
      <c r="G2" s="313"/>
      <c r="H2" s="313"/>
      <c r="I2" s="313"/>
    </row>
    <row r="3" spans="1:10" ht="32.25" customHeight="1" x14ac:dyDescent="0.2">
      <c r="A3" s="174"/>
      <c r="B3" s="31" t="s">
        <v>68</v>
      </c>
      <c r="C3" s="19"/>
      <c r="D3" s="275" t="s">
        <v>545</v>
      </c>
      <c r="E3" s="275" t="s">
        <v>546</v>
      </c>
      <c r="F3" s="175"/>
      <c r="G3" s="175"/>
      <c r="H3" s="175"/>
      <c r="I3" s="175"/>
    </row>
    <row r="4" spans="1:10" ht="12.75" customHeight="1" x14ac:dyDescent="0.2">
      <c r="A4" s="141"/>
      <c r="B4" s="141">
        <v>1</v>
      </c>
      <c r="C4" s="340" t="s">
        <v>532</v>
      </c>
      <c r="D4" s="340"/>
      <c r="E4" s="340"/>
      <c r="F4" s="80"/>
      <c r="G4" s="80"/>
      <c r="H4" s="80"/>
      <c r="I4" s="80"/>
      <c r="J4" s="201"/>
    </row>
    <row r="5" spans="1:10" ht="12.75" customHeight="1" x14ac:dyDescent="0.2">
      <c r="A5" s="141"/>
      <c r="B5" s="141">
        <v>2</v>
      </c>
      <c r="C5" s="209" t="s">
        <v>533</v>
      </c>
      <c r="D5" s="74"/>
      <c r="E5" s="74"/>
      <c r="F5" s="79"/>
      <c r="G5" s="79"/>
      <c r="H5" s="79"/>
      <c r="I5" s="201"/>
      <c r="J5" s="201"/>
    </row>
    <row r="6" spans="1:10" ht="12.75" customHeight="1" x14ac:dyDescent="0.2">
      <c r="A6" s="140"/>
      <c r="B6" s="141">
        <v>3</v>
      </c>
      <c r="C6" s="209" t="s">
        <v>121</v>
      </c>
      <c r="D6" s="74"/>
      <c r="E6" s="74"/>
      <c r="F6" s="139"/>
      <c r="G6" s="139"/>
      <c r="H6" s="139"/>
      <c r="I6" s="201"/>
      <c r="J6" s="201"/>
    </row>
    <row r="7" spans="1:10" ht="12.75" customHeight="1" x14ac:dyDescent="0.2">
      <c r="A7" s="141"/>
      <c r="B7" s="141">
        <v>4</v>
      </c>
      <c r="C7" s="209" t="s">
        <v>534</v>
      </c>
      <c r="D7" s="74">
        <v>14718</v>
      </c>
      <c r="E7" s="74">
        <f>+D7</f>
        <v>14718</v>
      </c>
      <c r="F7" s="79"/>
      <c r="G7" s="79"/>
      <c r="H7" s="79"/>
      <c r="I7" s="201"/>
      <c r="J7" s="201"/>
    </row>
    <row r="8" spans="1:10" ht="12.75" customHeight="1" x14ac:dyDescent="0.2">
      <c r="B8" s="141">
        <v>5</v>
      </c>
      <c r="C8" s="209" t="s">
        <v>535</v>
      </c>
      <c r="D8" s="74"/>
      <c r="E8" s="74"/>
      <c r="F8" s="201"/>
      <c r="G8" s="201"/>
      <c r="H8" s="201"/>
      <c r="I8" s="201"/>
      <c r="J8" s="201"/>
    </row>
    <row r="9" spans="1:10" ht="12.75" customHeight="1" x14ac:dyDescent="0.2">
      <c r="B9" s="141">
        <v>6</v>
      </c>
      <c r="C9" s="209" t="s">
        <v>536</v>
      </c>
      <c r="D9" s="74">
        <v>12691</v>
      </c>
      <c r="E9" s="74">
        <f>+D9</f>
        <v>12691</v>
      </c>
      <c r="F9" s="201"/>
      <c r="G9" s="201"/>
      <c r="H9" s="201"/>
      <c r="I9" s="201"/>
      <c r="J9" s="201"/>
    </row>
    <row r="10" spans="1:10" ht="12.75" customHeight="1" x14ac:dyDescent="0.2">
      <c r="B10" s="141">
        <v>7</v>
      </c>
      <c r="C10" s="341" t="s">
        <v>537</v>
      </c>
      <c r="D10" s="341"/>
      <c r="E10" s="341"/>
      <c r="F10" s="201"/>
      <c r="G10" s="201"/>
      <c r="H10" s="201"/>
      <c r="I10" s="201"/>
      <c r="J10" s="201"/>
    </row>
    <row r="11" spans="1:10" ht="12.75" customHeight="1" x14ac:dyDescent="0.2">
      <c r="B11" s="141">
        <v>8</v>
      </c>
      <c r="C11" s="209" t="s">
        <v>533</v>
      </c>
      <c r="D11" s="74"/>
      <c r="E11" s="74"/>
      <c r="F11" s="201"/>
      <c r="G11" s="201"/>
      <c r="H11" s="201"/>
      <c r="I11" s="201"/>
      <c r="J11" s="201"/>
    </row>
    <row r="12" spans="1:10" ht="12.75" customHeight="1" x14ac:dyDescent="0.2">
      <c r="B12" s="141">
        <v>9</v>
      </c>
      <c r="C12" s="209" t="s">
        <v>121</v>
      </c>
      <c r="D12" s="74"/>
      <c r="E12" s="74"/>
      <c r="F12" s="201"/>
      <c r="G12" s="201"/>
      <c r="H12" s="201"/>
      <c r="I12" s="201"/>
      <c r="J12" s="201"/>
    </row>
    <row r="13" spans="1:10" x14ac:dyDescent="0.2">
      <c r="B13" s="141">
        <v>10</v>
      </c>
      <c r="C13" s="209" t="s">
        <v>534</v>
      </c>
      <c r="D13" s="74"/>
      <c r="E13" s="74"/>
    </row>
    <row r="14" spans="1:10" x14ac:dyDescent="0.2">
      <c r="B14" s="141">
        <v>11</v>
      </c>
      <c r="C14" s="209" t="s">
        <v>535</v>
      </c>
      <c r="D14" s="74"/>
      <c r="E14" s="74"/>
    </row>
    <row r="15" spans="1:10" x14ac:dyDescent="0.2">
      <c r="B15" s="141">
        <v>12</v>
      </c>
      <c r="C15" s="209" t="s">
        <v>536</v>
      </c>
      <c r="D15" s="74"/>
      <c r="E15" s="74"/>
    </row>
    <row r="16" spans="1:10" x14ac:dyDescent="0.2">
      <c r="B16" s="141">
        <v>13</v>
      </c>
      <c r="C16" s="209" t="s">
        <v>538</v>
      </c>
      <c r="D16" s="74">
        <v>369</v>
      </c>
      <c r="E16" s="74">
        <f>+D16</f>
        <v>369</v>
      </c>
    </row>
    <row r="17" spans="2:5" x14ac:dyDescent="0.2">
      <c r="B17" s="141">
        <v>14</v>
      </c>
      <c r="C17" s="209" t="s">
        <v>539</v>
      </c>
      <c r="D17" s="74">
        <v>4751</v>
      </c>
      <c r="E17" s="74">
        <f>+D17</f>
        <v>4751</v>
      </c>
    </row>
    <row r="18" spans="2:5" x14ac:dyDescent="0.2">
      <c r="B18" s="141">
        <v>15</v>
      </c>
      <c r="C18" s="209" t="s">
        <v>540</v>
      </c>
      <c r="D18" s="74"/>
      <c r="E18" s="74"/>
    </row>
    <row r="19" spans="2:5" x14ac:dyDescent="0.2">
      <c r="B19" s="141">
        <v>16</v>
      </c>
      <c r="C19" s="209" t="s">
        <v>541</v>
      </c>
      <c r="D19" s="74">
        <v>197</v>
      </c>
      <c r="E19" s="74">
        <f>+D19</f>
        <v>197</v>
      </c>
    </row>
    <row r="20" spans="2:5" x14ac:dyDescent="0.2">
      <c r="B20" s="141">
        <v>17</v>
      </c>
      <c r="C20" s="209" t="s">
        <v>542</v>
      </c>
      <c r="D20" s="74">
        <v>2953</v>
      </c>
      <c r="E20" s="74">
        <f>+D20</f>
        <v>2953</v>
      </c>
    </row>
    <row r="21" spans="2:5" x14ac:dyDescent="0.2">
      <c r="B21" s="141">
        <v>18</v>
      </c>
      <c r="C21" s="209" t="s">
        <v>543</v>
      </c>
      <c r="D21" s="74"/>
      <c r="E21" s="74"/>
    </row>
    <row r="22" spans="2:5" x14ac:dyDescent="0.2">
      <c r="B22" s="141">
        <v>19</v>
      </c>
      <c r="C22" s="209" t="s">
        <v>544</v>
      </c>
    </row>
    <row r="23" spans="2:5" ht="13.5" thickBot="1" x14ac:dyDescent="0.25">
      <c r="B23" s="203">
        <v>20</v>
      </c>
      <c r="C23" s="278" t="s">
        <v>72</v>
      </c>
      <c r="D23" s="278">
        <f>SUM(D11:D22)+SUM(D5:D9)</f>
        <v>35679</v>
      </c>
      <c r="E23" s="278">
        <f>SUM(E11:E22)+SUM(E5:E9)</f>
        <v>35679</v>
      </c>
    </row>
    <row r="24" spans="2:5" x14ac:dyDescent="0.2">
      <c r="B24" s="79"/>
      <c r="C24" s="79"/>
      <c r="D24" s="79"/>
      <c r="E24" s="79"/>
    </row>
    <row r="25" spans="2:5" x14ac:dyDescent="0.2">
      <c r="B25" s="79"/>
      <c r="C25" s="79"/>
      <c r="D25" s="79"/>
      <c r="E25" s="79"/>
    </row>
    <row r="29" spans="2:5" x14ac:dyDescent="0.2">
      <c r="E29" s="61" t="s">
        <v>41</v>
      </c>
    </row>
  </sheetData>
  <mergeCells count="3">
    <mergeCell ref="B2:I2"/>
    <mergeCell ref="C4:E4"/>
    <mergeCell ref="C10:E1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defaultRowHeight="12.75" x14ac:dyDescent="0.2"/>
  <cols>
    <col min="1" max="1" width="3.7109375" style="61" customWidth="1"/>
    <col min="2" max="2" width="9.140625" style="61"/>
    <col min="3" max="3" width="53.28515625" style="61" customWidth="1"/>
    <col min="4" max="5" width="17.85546875" style="61" customWidth="1"/>
    <col min="6" max="16384" width="9.140625" style="61"/>
  </cols>
  <sheetData>
    <row r="1" spans="1:10" ht="21" customHeight="1" x14ac:dyDescent="0.2">
      <c r="A1" s="40"/>
      <c r="B1" s="40"/>
      <c r="C1" s="40"/>
      <c r="D1" s="40"/>
      <c r="E1" s="40"/>
      <c r="F1" s="40"/>
      <c r="G1" s="40"/>
      <c r="H1" s="40"/>
    </row>
    <row r="2" spans="1:10" ht="48" customHeight="1" x14ac:dyDescent="0.2">
      <c r="A2" s="58"/>
      <c r="B2" s="313" t="s">
        <v>315</v>
      </c>
      <c r="C2" s="313"/>
      <c r="D2" s="313"/>
      <c r="E2" s="313"/>
      <c r="F2" s="313"/>
      <c r="G2" s="313"/>
      <c r="H2" s="313"/>
      <c r="I2" s="313"/>
    </row>
    <row r="3" spans="1:10" ht="28.5" x14ac:dyDescent="0.2">
      <c r="A3" s="174"/>
      <c r="B3" s="31" t="s">
        <v>68</v>
      </c>
      <c r="C3" s="19"/>
      <c r="D3" s="78" t="s">
        <v>325</v>
      </c>
      <c r="E3" s="111" t="s">
        <v>326</v>
      </c>
      <c r="F3" s="175"/>
      <c r="G3" s="175"/>
      <c r="H3" s="175"/>
      <c r="I3" s="175"/>
    </row>
    <row r="4" spans="1:10" ht="12.75" customHeight="1" x14ac:dyDescent="0.2">
      <c r="A4" s="141"/>
      <c r="B4" s="141">
        <v>1</v>
      </c>
      <c r="C4" s="199" t="s">
        <v>316</v>
      </c>
      <c r="D4" s="139">
        <v>36754</v>
      </c>
      <c r="E4" s="139">
        <v>2940</v>
      </c>
      <c r="F4" s="80"/>
      <c r="G4" s="80"/>
      <c r="H4" s="80"/>
      <c r="I4" s="80"/>
      <c r="J4" s="201"/>
    </row>
    <row r="5" spans="1:10" ht="12.75" customHeight="1" x14ac:dyDescent="0.2">
      <c r="A5" s="141"/>
      <c r="B5" s="141">
        <v>2</v>
      </c>
      <c r="C5" s="200" t="s">
        <v>317</v>
      </c>
      <c r="D5" s="80">
        <v>-266</v>
      </c>
      <c r="E5" s="80">
        <v>-21</v>
      </c>
      <c r="F5" s="79"/>
      <c r="G5" s="79"/>
      <c r="H5" s="79"/>
      <c r="I5" s="201"/>
      <c r="J5" s="201"/>
    </row>
    <row r="6" spans="1:10" ht="12.75" customHeight="1" x14ac:dyDescent="0.2">
      <c r="A6" s="140"/>
      <c r="B6" s="141">
        <v>3</v>
      </c>
      <c r="C6" s="200" t="s">
        <v>318</v>
      </c>
      <c r="D6" s="80">
        <v>-773</v>
      </c>
      <c r="E6" s="80">
        <v>-62</v>
      </c>
      <c r="F6" s="139"/>
      <c r="G6" s="139"/>
      <c r="H6" s="139"/>
      <c r="I6" s="201"/>
      <c r="J6" s="201"/>
    </row>
    <row r="7" spans="1:10" ht="12.75" customHeight="1" x14ac:dyDescent="0.2">
      <c r="A7" s="141"/>
      <c r="B7" s="141">
        <v>4</v>
      </c>
      <c r="C7" s="200" t="s">
        <v>319</v>
      </c>
      <c r="D7" s="80"/>
      <c r="E7" s="80"/>
      <c r="F7" s="79"/>
      <c r="G7" s="79"/>
      <c r="H7" s="79"/>
      <c r="I7" s="201"/>
      <c r="J7" s="201"/>
    </row>
    <row r="8" spans="1:10" ht="12.75" customHeight="1" x14ac:dyDescent="0.2">
      <c r="B8" s="141">
        <v>5</v>
      </c>
      <c r="C8" s="200" t="s">
        <v>320</v>
      </c>
      <c r="D8" s="201"/>
      <c r="E8" s="80"/>
      <c r="F8" s="201"/>
      <c r="G8" s="201"/>
      <c r="H8" s="201"/>
      <c r="I8" s="201"/>
      <c r="J8" s="201"/>
    </row>
    <row r="9" spans="1:10" ht="12.75" customHeight="1" x14ac:dyDescent="0.2">
      <c r="B9" s="141">
        <v>6</v>
      </c>
      <c r="C9" s="200" t="s">
        <v>321</v>
      </c>
      <c r="D9" s="201"/>
      <c r="E9" s="80"/>
      <c r="F9" s="201"/>
      <c r="G9" s="201"/>
      <c r="H9" s="201"/>
      <c r="I9" s="201"/>
      <c r="J9" s="201"/>
    </row>
    <row r="10" spans="1:10" ht="12.75" customHeight="1" x14ac:dyDescent="0.2">
      <c r="B10" s="141">
        <v>7</v>
      </c>
      <c r="C10" s="200" t="s">
        <v>322</v>
      </c>
      <c r="D10" s="201">
        <v>1</v>
      </c>
      <c r="E10" s="80"/>
      <c r="F10" s="201"/>
      <c r="G10" s="201"/>
      <c r="H10" s="201"/>
      <c r="I10" s="201"/>
      <c r="J10" s="201"/>
    </row>
    <row r="11" spans="1:10" ht="12.75" customHeight="1" x14ac:dyDescent="0.2">
      <c r="B11" s="141">
        <v>8</v>
      </c>
      <c r="C11" s="200" t="s">
        <v>323</v>
      </c>
      <c r="D11" s="201">
        <v>-37</v>
      </c>
      <c r="E11" s="80">
        <v>-3</v>
      </c>
      <c r="F11" s="201"/>
      <c r="G11" s="201"/>
      <c r="H11" s="201"/>
      <c r="I11" s="201"/>
      <c r="J11" s="201"/>
    </row>
    <row r="12" spans="1:10" ht="12.75" customHeight="1" thickBot="1" x14ac:dyDescent="0.25">
      <c r="B12" s="203">
        <v>9</v>
      </c>
      <c r="C12" s="204" t="s">
        <v>324</v>
      </c>
      <c r="D12" s="205">
        <f>SUM(D4:D11)</f>
        <v>35679</v>
      </c>
      <c r="E12" s="205">
        <f>SUM(E4:E11)</f>
        <v>2854</v>
      </c>
      <c r="F12" s="201"/>
      <c r="G12" s="201"/>
      <c r="H12" s="201"/>
      <c r="I12" s="201"/>
      <c r="J12" s="201"/>
    </row>
  </sheetData>
  <mergeCells count="1">
    <mergeCell ref="B2:I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E15" sqref="E15"/>
    </sheetView>
  </sheetViews>
  <sheetFormatPr defaultRowHeight="12.75" x14ac:dyDescent="0.2"/>
  <cols>
    <col min="1" max="1" width="3.7109375" style="61" customWidth="1"/>
    <col min="2" max="2" width="20.5703125" style="61" customWidth="1"/>
    <col min="3" max="4" width="15.85546875" style="61" customWidth="1"/>
    <col min="5" max="5" width="14" style="61" customWidth="1"/>
    <col min="6" max="6" width="21" style="61" customWidth="1"/>
    <col min="7" max="7" width="16.5703125" style="61" customWidth="1"/>
    <col min="8" max="8" width="11.28515625" style="61" customWidth="1"/>
    <col min="9" max="9" width="20.28515625" style="61" customWidth="1"/>
    <col min="10" max="10" width="15.42578125" style="61" customWidth="1"/>
    <col min="11" max="11" width="17.140625" style="61" customWidth="1"/>
    <col min="12" max="16384" width="9.140625" style="61"/>
  </cols>
  <sheetData>
    <row r="1" spans="1:15" ht="21" customHeight="1" x14ac:dyDescent="0.2">
      <c r="A1" s="40"/>
      <c r="B1" s="40"/>
      <c r="C1" s="40"/>
      <c r="D1" s="40"/>
      <c r="E1" s="40"/>
      <c r="F1" s="40"/>
      <c r="G1" s="40"/>
      <c r="H1" s="40"/>
      <c r="I1" s="40"/>
      <c r="J1" s="40"/>
      <c r="K1" s="40"/>
      <c r="L1" s="40"/>
      <c r="M1" s="40"/>
      <c r="N1" s="40"/>
    </row>
    <row r="2" spans="1:15" ht="48" customHeight="1" x14ac:dyDescent="0.2">
      <c r="A2" s="58"/>
      <c r="B2" s="313" t="s">
        <v>404</v>
      </c>
      <c r="C2" s="313"/>
      <c r="D2" s="313"/>
      <c r="E2" s="313"/>
      <c r="F2" s="313"/>
      <c r="G2" s="313"/>
      <c r="H2" s="313"/>
      <c r="I2" s="313"/>
      <c r="J2" s="313"/>
      <c r="K2" s="313"/>
      <c r="L2" s="313"/>
      <c r="M2" s="313"/>
      <c r="N2" s="313"/>
      <c r="O2" s="313"/>
    </row>
    <row r="3" spans="1:15" s="185" customFormat="1" ht="28.5" customHeight="1" x14ac:dyDescent="0.2">
      <c r="A3" s="174"/>
      <c r="B3" s="31" t="s">
        <v>68</v>
      </c>
      <c r="C3" s="19"/>
      <c r="D3" s="19"/>
      <c r="E3" s="20"/>
      <c r="F3" s="202"/>
      <c r="G3" s="316" t="s">
        <v>412</v>
      </c>
      <c r="H3" s="316"/>
      <c r="I3" s="230"/>
      <c r="J3" s="20"/>
      <c r="K3" s="230"/>
      <c r="L3" s="175"/>
      <c r="M3" s="175"/>
      <c r="N3" s="175"/>
      <c r="O3" s="175"/>
    </row>
    <row r="4" spans="1:15" s="185" customFormat="1" ht="38.25" customHeight="1" x14ac:dyDescent="0.2">
      <c r="A4" s="174"/>
      <c r="B4" s="31" t="s">
        <v>405</v>
      </c>
      <c r="C4" s="20" t="s">
        <v>406</v>
      </c>
      <c r="D4" s="20" t="s">
        <v>420</v>
      </c>
      <c r="E4" s="20" t="s">
        <v>410</v>
      </c>
      <c r="F4" s="202" t="s">
        <v>411</v>
      </c>
      <c r="G4" s="20" t="s">
        <v>413</v>
      </c>
      <c r="H4" s="20" t="s">
        <v>414</v>
      </c>
      <c r="I4" s="20" t="s">
        <v>415</v>
      </c>
      <c r="J4" s="20" t="s">
        <v>416</v>
      </c>
      <c r="K4" s="20" t="s">
        <v>417</v>
      </c>
      <c r="L4" s="175"/>
      <c r="M4" s="175"/>
      <c r="N4" s="175"/>
      <c r="O4" s="175"/>
    </row>
    <row r="5" spans="1:15" s="185" customFormat="1" x14ac:dyDescent="0.2">
      <c r="A5" s="141"/>
      <c r="B5" s="222" t="s">
        <v>311</v>
      </c>
      <c r="C5" s="229" t="s">
        <v>407</v>
      </c>
      <c r="D5" s="265"/>
      <c r="E5" s="231">
        <v>9.2870595639426099E-3</v>
      </c>
      <c r="F5" s="231">
        <v>1.77219038404865E-2</v>
      </c>
      <c r="G5" s="232">
        <v>5643</v>
      </c>
      <c r="H5" s="232">
        <v>5421</v>
      </c>
      <c r="I5" s="232">
        <v>56</v>
      </c>
      <c r="J5" s="232">
        <v>11</v>
      </c>
      <c r="K5" s="231">
        <v>1.5128710578858751E-2</v>
      </c>
      <c r="L5" s="80"/>
      <c r="M5" s="80"/>
      <c r="N5" s="80"/>
      <c r="O5" s="80"/>
    </row>
    <row r="6" spans="1:15" s="185" customFormat="1" x14ac:dyDescent="0.2">
      <c r="A6" s="141"/>
      <c r="B6" s="222" t="s">
        <v>310</v>
      </c>
      <c r="C6" s="229" t="s">
        <v>408</v>
      </c>
      <c r="D6" s="265"/>
      <c r="E6" s="231">
        <v>2.41316267981007E-2</v>
      </c>
      <c r="F6" s="231">
        <v>2.4538933315369299E-2</v>
      </c>
      <c r="G6" s="232">
        <v>13818</v>
      </c>
      <c r="H6" s="232">
        <v>12945</v>
      </c>
      <c r="I6" s="232">
        <v>207</v>
      </c>
      <c r="J6" s="232">
        <v>1</v>
      </c>
      <c r="K6" s="231">
        <v>1.6488708518688295E-2</v>
      </c>
      <c r="L6" s="79"/>
      <c r="M6" s="79"/>
      <c r="N6" s="79"/>
      <c r="O6" s="201"/>
    </row>
    <row r="7" spans="1:15" s="185" customFormat="1" x14ac:dyDescent="0.2">
      <c r="A7" s="141"/>
      <c r="B7" s="222" t="s">
        <v>286</v>
      </c>
      <c r="C7" s="229" t="s">
        <v>409</v>
      </c>
      <c r="D7" s="265"/>
      <c r="E7" s="231">
        <v>9.6082561716148897E-3</v>
      </c>
      <c r="F7" s="231">
        <v>1.03692727377465E-2</v>
      </c>
      <c r="G7" s="232">
        <v>81347</v>
      </c>
      <c r="H7" s="232">
        <v>70685</v>
      </c>
      <c r="I7" s="232">
        <v>232</v>
      </c>
      <c r="J7" s="232">
        <v>1</v>
      </c>
      <c r="K7" s="231">
        <v>4.0181147501162553E-3</v>
      </c>
      <c r="L7" s="80"/>
      <c r="M7" s="80"/>
      <c r="N7" s="80"/>
    </row>
    <row r="8" spans="1:15" s="185" customFormat="1" x14ac:dyDescent="0.2">
      <c r="A8" s="141"/>
      <c r="B8" s="233" t="s">
        <v>309</v>
      </c>
      <c r="C8" s="34" t="s">
        <v>409</v>
      </c>
      <c r="D8" s="34"/>
      <c r="E8" s="234">
        <v>9.8311181395517103E-3</v>
      </c>
      <c r="F8" s="234">
        <v>1.14049290670392E-2</v>
      </c>
      <c r="G8" s="235">
        <v>123965</v>
      </c>
      <c r="H8" s="235">
        <v>119430</v>
      </c>
      <c r="I8" s="235">
        <v>813</v>
      </c>
      <c r="J8" s="235">
        <v>237</v>
      </c>
      <c r="K8" s="234">
        <v>5.9693438087482656E-3</v>
      </c>
      <c r="L8" s="40"/>
      <c r="M8" s="40"/>
      <c r="N8" s="40"/>
    </row>
    <row r="9" spans="1:15" x14ac:dyDescent="0.2">
      <c r="B9" s="79"/>
      <c r="C9" s="79"/>
      <c r="D9" s="79"/>
      <c r="E9" s="79"/>
      <c r="F9" s="79"/>
      <c r="G9" s="79"/>
      <c r="H9" s="79"/>
      <c r="I9" s="79"/>
      <c r="J9" s="79"/>
      <c r="K9" s="79"/>
    </row>
  </sheetData>
  <mergeCells count="2">
    <mergeCell ref="B2:O2"/>
    <mergeCell ref="G3:H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heetViews>
  <sheetFormatPr defaultRowHeight="12.75" x14ac:dyDescent="0.2"/>
  <cols>
    <col min="1" max="1" width="3.7109375" style="61" customWidth="1"/>
    <col min="2" max="2" width="9.140625" style="61"/>
    <col min="3" max="3" width="45.85546875" style="61" bestFit="1" customWidth="1"/>
    <col min="4" max="4" width="11.28515625" style="61" customWidth="1"/>
    <col min="5" max="5" width="19.7109375" style="61" customWidth="1"/>
    <col min="6" max="6" width="16.5703125" style="61" customWidth="1"/>
    <col min="7" max="7" width="7.28515625" style="61" customWidth="1"/>
    <col min="8" max="8" width="13.42578125" style="61" customWidth="1"/>
    <col min="9" max="9" width="15.42578125" style="61" customWidth="1"/>
    <col min="10" max="10" width="9.28515625" style="61" bestFit="1" customWidth="1"/>
    <col min="11" max="16384" width="9.140625" style="61"/>
  </cols>
  <sheetData>
    <row r="1" spans="1:14" ht="21" customHeight="1" x14ac:dyDescent="0.2">
      <c r="A1" s="40"/>
      <c r="B1" s="40"/>
      <c r="C1" s="40"/>
      <c r="D1" s="40"/>
      <c r="E1" s="40"/>
      <c r="F1" s="40"/>
      <c r="G1" s="40"/>
      <c r="H1" s="40"/>
      <c r="I1" s="40"/>
      <c r="J1" s="40"/>
      <c r="K1" s="40"/>
      <c r="L1" s="40"/>
      <c r="M1" s="40"/>
    </row>
    <row r="2" spans="1:14" ht="48" customHeight="1" x14ac:dyDescent="0.2">
      <c r="A2" s="58"/>
      <c r="B2" s="313" t="s">
        <v>328</v>
      </c>
      <c r="C2" s="313"/>
      <c r="D2" s="313"/>
      <c r="E2" s="313"/>
      <c r="F2" s="313"/>
      <c r="G2" s="313"/>
      <c r="H2" s="313"/>
      <c r="I2" s="313"/>
      <c r="J2" s="313"/>
      <c r="K2" s="313"/>
      <c r="L2" s="313"/>
      <c r="M2" s="313"/>
      <c r="N2" s="313"/>
    </row>
    <row r="3" spans="1:14" s="185" customFormat="1" ht="38.25" customHeight="1" x14ac:dyDescent="0.2">
      <c r="A3" s="174"/>
      <c r="B3" s="31" t="s">
        <v>68</v>
      </c>
      <c r="C3" s="19"/>
      <c r="D3" s="20" t="s">
        <v>339</v>
      </c>
      <c r="E3" s="202" t="s">
        <v>346</v>
      </c>
      <c r="F3" s="20" t="s">
        <v>340</v>
      </c>
      <c r="G3" s="20" t="s">
        <v>341</v>
      </c>
      <c r="H3" s="78" t="s">
        <v>342</v>
      </c>
      <c r="I3" s="20" t="s">
        <v>343</v>
      </c>
      <c r="J3" s="78" t="s">
        <v>98</v>
      </c>
      <c r="K3" s="175"/>
      <c r="L3" s="175"/>
      <c r="M3" s="175"/>
      <c r="N3" s="175"/>
    </row>
    <row r="4" spans="1:14" s="185" customFormat="1" x14ac:dyDescent="0.2">
      <c r="A4" s="141"/>
      <c r="B4" s="141">
        <v>1</v>
      </c>
      <c r="C4" s="77" t="s">
        <v>329</v>
      </c>
      <c r="D4" s="210"/>
      <c r="E4" s="209">
        <v>1600</v>
      </c>
      <c r="F4" s="209">
        <v>850</v>
      </c>
      <c r="G4" s="210"/>
      <c r="H4" s="210"/>
      <c r="I4" s="209">
        <v>2450</v>
      </c>
      <c r="J4" s="80">
        <v>1038</v>
      </c>
      <c r="K4" s="80"/>
      <c r="L4" s="80"/>
      <c r="M4" s="80"/>
      <c r="N4" s="80"/>
    </row>
    <row r="5" spans="1:14" s="185" customFormat="1" x14ac:dyDescent="0.2">
      <c r="A5" s="141"/>
      <c r="B5" s="141">
        <v>2</v>
      </c>
      <c r="C5" s="77" t="s">
        <v>330</v>
      </c>
      <c r="D5" s="209"/>
      <c r="E5" s="210"/>
      <c r="F5" s="210"/>
      <c r="G5" s="210"/>
      <c r="H5" s="210"/>
      <c r="I5" s="209"/>
      <c r="J5" s="80"/>
      <c r="K5" s="79"/>
      <c r="L5" s="79"/>
      <c r="M5" s="79"/>
      <c r="N5" s="201"/>
    </row>
    <row r="6" spans="1:14" s="185" customFormat="1" x14ac:dyDescent="0.2">
      <c r="A6" s="141"/>
      <c r="B6" s="141">
        <v>3</v>
      </c>
      <c r="C6" s="77" t="s">
        <v>331</v>
      </c>
      <c r="D6" s="210"/>
      <c r="E6" s="209"/>
      <c r="F6" s="210"/>
      <c r="G6" s="210"/>
      <c r="H6" s="209"/>
      <c r="I6" s="209"/>
      <c r="J6" s="80"/>
      <c r="K6" s="80"/>
      <c r="L6" s="80"/>
      <c r="M6" s="80"/>
    </row>
    <row r="7" spans="1:14" s="185" customFormat="1" x14ac:dyDescent="0.2">
      <c r="A7" s="141"/>
      <c r="B7" s="141">
        <v>4</v>
      </c>
      <c r="C7" s="207" t="s">
        <v>332</v>
      </c>
      <c r="D7" s="211"/>
      <c r="E7" s="211"/>
      <c r="F7" s="211"/>
      <c r="G7" s="80"/>
      <c r="H7" s="80"/>
      <c r="I7" s="80"/>
      <c r="J7" s="80"/>
      <c r="K7" s="40"/>
      <c r="L7" s="40"/>
      <c r="M7" s="40"/>
    </row>
    <row r="8" spans="1:14" x14ac:dyDescent="0.2">
      <c r="B8" s="141">
        <v>5</v>
      </c>
      <c r="C8" s="79" t="s">
        <v>333</v>
      </c>
      <c r="D8" s="211"/>
      <c r="E8" s="211"/>
      <c r="F8" s="211"/>
      <c r="G8" s="80"/>
      <c r="H8" s="80"/>
      <c r="I8" s="80"/>
      <c r="J8" s="80"/>
    </row>
    <row r="9" spans="1:14" x14ac:dyDescent="0.2">
      <c r="B9" s="141">
        <v>6</v>
      </c>
      <c r="C9" s="79" t="s">
        <v>334</v>
      </c>
      <c r="D9" s="211"/>
      <c r="E9" s="211"/>
      <c r="F9" s="211"/>
      <c r="G9" s="80"/>
      <c r="H9" s="80"/>
      <c r="I9" s="80"/>
      <c r="J9" s="80"/>
    </row>
    <row r="10" spans="1:14" x14ac:dyDescent="0.2">
      <c r="B10" s="141">
        <v>7</v>
      </c>
      <c r="C10" s="79" t="s">
        <v>335</v>
      </c>
      <c r="D10" s="211"/>
      <c r="E10" s="211"/>
      <c r="F10" s="211"/>
      <c r="G10" s="80"/>
      <c r="H10" s="80"/>
      <c r="I10" s="80"/>
      <c r="J10" s="80"/>
    </row>
    <row r="11" spans="1:14" x14ac:dyDescent="0.2">
      <c r="B11" s="141">
        <v>8</v>
      </c>
      <c r="C11" s="79" t="s">
        <v>336</v>
      </c>
      <c r="D11" s="211"/>
      <c r="E11" s="211"/>
      <c r="F11" s="211"/>
      <c r="G11" s="211"/>
      <c r="H11" s="211"/>
      <c r="I11" s="80"/>
      <c r="J11" s="80"/>
    </row>
    <row r="12" spans="1:14" x14ac:dyDescent="0.2">
      <c r="B12" s="141">
        <v>9</v>
      </c>
      <c r="C12" s="79" t="s">
        <v>337</v>
      </c>
      <c r="D12" s="211"/>
      <c r="E12" s="211"/>
      <c r="F12" s="211"/>
      <c r="G12" s="211"/>
      <c r="H12" s="211"/>
      <c r="I12" s="80"/>
      <c r="J12" s="80"/>
    </row>
    <row r="13" spans="1:14" x14ac:dyDescent="0.2">
      <c r="B13" s="141">
        <v>10</v>
      </c>
      <c r="C13" s="79" t="s">
        <v>338</v>
      </c>
      <c r="D13" s="211"/>
      <c r="E13" s="211"/>
      <c r="F13" s="211"/>
      <c r="G13" s="211"/>
      <c r="H13" s="211"/>
      <c r="I13" s="80"/>
      <c r="J13" s="80"/>
    </row>
    <row r="14" spans="1:14" s="184" customFormat="1" ht="13.5" thickBot="1" x14ac:dyDescent="0.25">
      <c r="B14" s="203">
        <v>11</v>
      </c>
      <c r="C14" s="81" t="s">
        <v>72</v>
      </c>
      <c r="D14" s="212"/>
      <c r="E14" s="212"/>
      <c r="F14" s="212"/>
      <c r="G14" s="212"/>
      <c r="H14" s="212"/>
      <c r="I14" s="212"/>
      <c r="J14" s="82">
        <v>1038</v>
      </c>
    </row>
    <row r="15" spans="1:14" x14ac:dyDescent="0.2">
      <c r="B15" s="79"/>
      <c r="C15" s="79"/>
      <c r="D15" s="79"/>
      <c r="E15" s="79"/>
      <c r="F15" s="79"/>
      <c r="G15" s="79"/>
      <c r="H15" s="79"/>
      <c r="I15" s="79"/>
      <c r="J15" s="79"/>
    </row>
  </sheetData>
  <mergeCells count="1">
    <mergeCell ref="B2:N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RowHeight="12.75" x14ac:dyDescent="0.2"/>
  <cols>
    <col min="1" max="1" width="3.7109375" style="61" customWidth="1"/>
    <col min="2" max="2" width="9.140625" style="61"/>
    <col min="3" max="3" width="45.28515625" style="61" customWidth="1"/>
    <col min="4" max="4" width="15.42578125" style="61" customWidth="1"/>
    <col min="5" max="5" width="12.85546875" style="61" customWidth="1"/>
    <col min="6" max="16384" width="9.140625" style="61"/>
  </cols>
  <sheetData>
    <row r="1" spans="1:9" ht="21" customHeight="1" x14ac:dyDescent="0.2">
      <c r="A1" s="40"/>
      <c r="B1" s="40"/>
      <c r="C1" s="40"/>
      <c r="D1" s="40"/>
      <c r="E1" s="40"/>
    </row>
    <row r="2" spans="1:9" ht="48" customHeight="1" x14ac:dyDescent="0.2">
      <c r="A2" s="58"/>
      <c r="B2" s="313" t="s">
        <v>345</v>
      </c>
      <c r="C2" s="313"/>
      <c r="D2" s="313"/>
      <c r="E2" s="313"/>
      <c r="F2" s="313"/>
      <c r="G2" s="313"/>
      <c r="H2" s="313"/>
      <c r="I2" s="313"/>
    </row>
    <row r="3" spans="1:9" ht="26.25" customHeight="1" x14ac:dyDescent="0.2">
      <c r="A3" s="174"/>
      <c r="B3" s="31" t="s">
        <v>68</v>
      </c>
      <c r="C3" s="19"/>
      <c r="D3" s="78" t="s">
        <v>347</v>
      </c>
      <c r="E3" s="78" t="s">
        <v>98</v>
      </c>
      <c r="F3" s="175"/>
      <c r="G3" s="175"/>
      <c r="H3" s="175"/>
      <c r="I3" s="175"/>
    </row>
    <row r="4" spans="1:9" ht="12.75" customHeight="1" x14ac:dyDescent="0.2">
      <c r="A4" s="141"/>
      <c r="B4" s="141">
        <v>1</v>
      </c>
      <c r="C4" s="77" t="s">
        <v>348</v>
      </c>
      <c r="D4" s="209"/>
      <c r="E4" s="209"/>
      <c r="F4" s="80"/>
      <c r="G4" s="80"/>
      <c r="H4" s="80"/>
      <c r="I4" s="80"/>
    </row>
    <row r="5" spans="1:9" ht="12.75" customHeight="1" x14ac:dyDescent="0.2">
      <c r="A5" s="141"/>
      <c r="B5" s="141">
        <v>2</v>
      </c>
      <c r="C5" s="77" t="s">
        <v>349</v>
      </c>
      <c r="D5" s="210"/>
      <c r="E5" s="209"/>
      <c r="F5" s="79"/>
      <c r="G5" s="79"/>
      <c r="H5" s="79"/>
      <c r="I5" s="201"/>
    </row>
    <row r="6" spans="1:9" ht="12.75" customHeight="1" x14ac:dyDescent="0.2">
      <c r="A6" s="140"/>
      <c r="B6" s="141">
        <v>3</v>
      </c>
      <c r="C6" s="77" t="s">
        <v>350</v>
      </c>
      <c r="D6" s="210"/>
      <c r="E6" s="209"/>
      <c r="F6" s="80"/>
      <c r="G6" s="80"/>
      <c r="H6" s="80"/>
      <c r="I6" s="185"/>
    </row>
    <row r="7" spans="1:9" ht="12.75" customHeight="1" x14ac:dyDescent="0.2">
      <c r="A7" s="141"/>
      <c r="B7" s="141">
        <v>4</v>
      </c>
      <c r="C7" s="207" t="s">
        <v>351</v>
      </c>
      <c r="D7" s="80">
        <v>1137</v>
      </c>
      <c r="E7" s="80">
        <v>995</v>
      </c>
      <c r="F7" s="40"/>
      <c r="G7" s="40"/>
      <c r="H7" s="40"/>
      <c r="I7" s="185"/>
    </row>
    <row r="8" spans="1:9" ht="12.75" customHeight="1" x14ac:dyDescent="0.2">
      <c r="B8" s="141" t="s">
        <v>354</v>
      </c>
      <c r="C8" s="79" t="s">
        <v>352</v>
      </c>
      <c r="D8" s="80"/>
      <c r="E8" s="80"/>
    </row>
    <row r="9" spans="1:9" ht="12.75" customHeight="1" thickBot="1" x14ac:dyDescent="0.25">
      <c r="B9" s="203">
        <v>5</v>
      </c>
      <c r="C9" s="81" t="s">
        <v>353</v>
      </c>
      <c r="D9" s="82">
        <v>1137</v>
      </c>
      <c r="E9" s="82">
        <f>SUM(E4:E8)</f>
        <v>995</v>
      </c>
    </row>
    <row r="11" spans="1:9" x14ac:dyDescent="0.2">
      <c r="B11" s="61" t="s">
        <v>41</v>
      </c>
    </row>
  </sheetData>
  <mergeCells count="1">
    <mergeCell ref="B2:I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heetViews>
  <sheetFormatPr defaultRowHeight="12.75" x14ac:dyDescent="0.2"/>
  <cols>
    <col min="1" max="1" width="3.7109375" style="61" customWidth="1"/>
    <col min="2" max="2" width="9.140625" style="61"/>
    <col min="3" max="3" width="50.7109375" style="61" bestFit="1" customWidth="1"/>
    <col min="4" max="16384" width="9.140625" style="61"/>
  </cols>
  <sheetData>
    <row r="1" spans="1:16" ht="21" customHeight="1" x14ac:dyDescent="0.2">
      <c r="A1" s="40"/>
      <c r="B1" s="40"/>
      <c r="C1" s="40"/>
      <c r="D1" s="40"/>
      <c r="E1" s="40"/>
      <c r="F1" s="40"/>
      <c r="G1" s="40"/>
      <c r="H1" s="40"/>
    </row>
    <row r="2" spans="1:16" ht="48" customHeight="1" x14ac:dyDescent="0.2">
      <c r="A2" s="58"/>
      <c r="B2" s="313" t="s">
        <v>357</v>
      </c>
      <c r="C2" s="313"/>
      <c r="D2" s="313"/>
      <c r="E2" s="313"/>
      <c r="F2" s="313"/>
      <c r="G2" s="313"/>
      <c r="H2" s="313"/>
      <c r="I2" s="313"/>
    </row>
    <row r="3" spans="1:16" ht="14.25" x14ac:dyDescent="0.2">
      <c r="A3" s="174"/>
      <c r="B3" s="178" t="s">
        <v>68</v>
      </c>
      <c r="C3" s="19"/>
      <c r="D3" s="336" t="s">
        <v>280</v>
      </c>
      <c r="E3" s="336"/>
      <c r="F3" s="336"/>
      <c r="G3" s="336"/>
      <c r="H3" s="336"/>
      <c r="I3" s="336"/>
      <c r="J3" s="336"/>
      <c r="K3" s="336"/>
      <c r="L3" s="336"/>
      <c r="M3" s="336"/>
      <c r="N3" s="336"/>
      <c r="O3" s="337" t="s">
        <v>72</v>
      </c>
      <c r="P3" s="338" t="s">
        <v>281</v>
      </c>
    </row>
    <row r="4" spans="1:16" x14ac:dyDescent="0.2">
      <c r="A4" s="141"/>
      <c r="B4" s="176"/>
      <c r="C4" s="179" t="s">
        <v>271</v>
      </c>
      <c r="D4" s="213">
        <v>0</v>
      </c>
      <c r="E4" s="213">
        <v>0.02</v>
      </c>
      <c r="F4" s="213">
        <v>0.04</v>
      </c>
      <c r="G4" s="213">
        <v>0.1</v>
      </c>
      <c r="H4" s="213">
        <v>0.2</v>
      </c>
      <c r="I4" s="213">
        <v>0.5</v>
      </c>
      <c r="J4" s="213">
        <v>0.7</v>
      </c>
      <c r="K4" s="213">
        <v>0.75</v>
      </c>
      <c r="L4" s="213">
        <v>1</v>
      </c>
      <c r="M4" s="213">
        <v>1.5</v>
      </c>
      <c r="N4" s="214" t="s">
        <v>71</v>
      </c>
      <c r="O4" s="337"/>
      <c r="P4" s="338"/>
    </row>
    <row r="5" spans="1:16" x14ac:dyDescent="0.2">
      <c r="A5" s="141"/>
      <c r="B5" s="166">
        <v>1</v>
      </c>
      <c r="C5" s="77" t="s">
        <v>120</v>
      </c>
      <c r="D5" s="80"/>
      <c r="E5" s="80"/>
      <c r="F5" s="80"/>
      <c r="G5" s="80"/>
      <c r="H5" s="80"/>
      <c r="I5" s="80"/>
      <c r="J5" s="80"/>
      <c r="K5" s="80"/>
      <c r="L5" s="186"/>
      <c r="M5" s="186"/>
      <c r="N5" s="186"/>
      <c r="O5" s="186"/>
      <c r="P5" s="186"/>
    </row>
    <row r="6" spans="1:16" x14ac:dyDescent="0.2">
      <c r="A6" s="140"/>
      <c r="B6" s="166">
        <v>2</v>
      </c>
      <c r="C6" s="77" t="s">
        <v>274</v>
      </c>
      <c r="D6" s="80">
        <v>106</v>
      </c>
      <c r="E6" s="80"/>
      <c r="F6" s="80"/>
      <c r="G6" s="80"/>
      <c r="H6" s="80"/>
      <c r="I6" s="80"/>
      <c r="J6" s="80"/>
      <c r="K6" s="80"/>
      <c r="L6" s="186"/>
      <c r="M6" s="186"/>
      <c r="N6" s="186"/>
      <c r="O6" s="186">
        <f>SUM(D6:N6)</f>
        <v>106</v>
      </c>
      <c r="P6" s="186">
        <v>106</v>
      </c>
    </row>
    <row r="7" spans="1:16" x14ac:dyDescent="0.2">
      <c r="A7" s="141"/>
      <c r="B7" s="166">
        <v>3</v>
      </c>
      <c r="C7" s="77" t="s">
        <v>134</v>
      </c>
      <c r="D7" s="80"/>
      <c r="E7" s="80"/>
      <c r="F7" s="80"/>
      <c r="G7" s="80"/>
      <c r="H7" s="80"/>
      <c r="I7" s="80"/>
      <c r="J7" s="80"/>
      <c r="K7" s="80"/>
      <c r="L7" s="186"/>
      <c r="M7" s="186"/>
      <c r="N7" s="186"/>
      <c r="O7" s="186"/>
      <c r="P7" s="186"/>
    </row>
    <row r="8" spans="1:16" x14ac:dyDescent="0.2">
      <c r="B8" s="166">
        <v>4</v>
      </c>
      <c r="C8" s="77" t="s">
        <v>135</v>
      </c>
      <c r="D8" s="80"/>
      <c r="E8" s="80"/>
      <c r="F8" s="80"/>
      <c r="G8" s="80"/>
      <c r="H8" s="80"/>
      <c r="I8" s="80"/>
      <c r="J8" s="80"/>
      <c r="K8" s="80"/>
      <c r="L8" s="186"/>
      <c r="M8" s="186"/>
      <c r="N8" s="186"/>
      <c r="O8" s="186"/>
      <c r="P8" s="186"/>
    </row>
    <row r="9" spans="1:16" x14ac:dyDescent="0.2">
      <c r="B9" s="166">
        <v>5</v>
      </c>
      <c r="C9" s="77" t="s">
        <v>136</v>
      </c>
      <c r="D9" s="80"/>
      <c r="E9" s="80"/>
      <c r="F9" s="80"/>
      <c r="G9" s="80"/>
      <c r="H9" s="80"/>
      <c r="I9" s="80"/>
      <c r="J9" s="80"/>
      <c r="K9" s="80"/>
      <c r="L9" s="186"/>
      <c r="M9" s="186"/>
      <c r="N9" s="186"/>
      <c r="O9" s="186"/>
      <c r="P9" s="186"/>
    </row>
    <row r="10" spans="1:16" x14ac:dyDescent="0.2">
      <c r="B10" s="166">
        <v>6</v>
      </c>
      <c r="C10" s="77" t="s">
        <v>121</v>
      </c>
      <c r="D10" s="80"/>
      <c r="E10" s="80"/>
      <c r="F10" s="80"/>
      <c r="G10" s="80"/>
      <c r="H10" s="80">
        <v>630</v>
      </c>
      <c r="I10" s="80">
        <v>363</v>
      </c>
      <c r="J10" s="80"/>
      <c r="K10" s="80"/>
      <c r="L10" s="186"/>
      <c r="M10" s="186"/>
      <c r="N10" s="186"/>
      <c r="O10" s="186">
        <v>992</v>
      </c>
      <c r="P10" s="186">
        <v>373</v>
      </c>
    </row>
    <row r="11" spans="1:16" x14ac:dyDescent="0.2">
      <c r="B11" s="166">
        <v>7</v>
      </c>
      <c r="C11" s="77" t="s">
        <v>122</v>
      </c>
      <c r="D11" s="80"/>
      <c r="E11" s="80"/>
      <c r="F11" s="80"/>
      <c r="G11" s="80"/>
      <c r="H11" s="80"/>
      <c r="I11" s="80"/>
      <c r="J11" s="80"/>
      <c r="K11" s="80"/>
      <c r="L11" s="186"/>
      <c r="M11" s="186"/>
      <c r="N11" s="186"/>
      <c r="O11" s="186"/>
      <c r="P11" s="186"/>
    </row>
    <row r="12" spans="1:16" x14ac:dyDescent="0.2">
      <c r="B12" s="166">
        <v>8</v>
      </c>
      <c r="C12" s="77" t="s">
        <v>125</v>
      </c>
      <c r="D12" s="80"/>
      <c r="E12" s="80"/>
      <c r="F12" s="80"/>
      <c r="G12" s="80"/>
      <c r="H12" s="80"/>
      <c r="I12" s="80"/>
      <c r="J12" s="80"/>
      <c r="K12" s="80">
        <v>11</v>
      </c>
      <c r="L12" s="186"/>
      <c r="M12" s="186"/>
      <c r="N12" s="186"/>
      <c r="O12" s="186">
        <v>12</v>
      </c>
      <c r="P12" s="186">
        <v>12</v>
      </c>
    </row>
    <row r="13" spans="1:16" x14ac:dyDescent="0.2">
      <c r="B13" s="166">
        <v>13</v>
      </c>
      <c r="C13" s="77" t="s">
        <v>276</v>
      </c>
      <c r="D13" s="80"/>
      <c r="E13" s="80"/>
      <c r="F13" s="80"/>
      <c r="G13" s="80"/>
      <c r="H13" s="80"/>
      <c r="I13" s="80"/>
      <c r="J13" s="80"/>
      <c r="K13" s="80"/>
      <c r="L13" s="186"/>
      <c r="M13" s="186"/>
      <c r="N13" s="186"/>
      <c r="O13" s="186"/>
      <c r="P13" s="186"/>
    </row>
    <row r="14" spans="1:16" x14ac:dyDescent="0.2">
      <c r="B14" s="166">
        <v>16</v>
      </c>
      <c r="C14" s="77" t="s">
        <v>278</v>
      </c>
      <c r="D14" s="80"/>
      <c r="E14" s="80"/>
      <c r="F14" s="80"/>
      <c r="G14" s="80"/>
      <c r="H14" s="80"/>
      <c r="I14" s="80"/>
      <c r="J14" s="80"/>
      <c r="K14" s="80"/>
      <c r="L14" s="186"/>
      <c r="M14" s="186"/>
      <c r="N14" s="186"/>
      <c r="O14" s="186"/>
      <c r="P14" s="186"/>
    </row>
    <row r="15" spans="1:16" ht="13.5" thickBot="1" x14ac:dyDescent="0.25">
      <c r="B15" s="180">
        <v>17</v>
      </c>
      <c r="C15" s="44" t="s">
        <v>72</v>
      </c>
      <c r="D15" s="82">
        <f>SUM(D5:D14)</f>
        <v>106</v>
      </c>
      <c r="E15" s="82"/>
      <c r="F15" s="82"/>
      <c r="G15" s="82"/>
      <c r="H15" s="82">
        <f>SUM(H5:H14)</f>
        <v>630</v>
      </c>
      <c r="I15" s="82">
        <f>SUM(I5:I14)</f>
        <v>363</v>
      </c>
      <c r="J15" s="82"/>
      <c r="K15" s="82">
        <f>SUM(K5:K14)</f>
        <v>11</v>
      </c>
      <c r="L15" s="82"/>
      <c r="M15" s="82"/>
      <c r="N15" s="82"/>
      <c r="O15" s="82">
        <f>SUM(O5:O14)</f>
        <v>1110</v>
      </c>
      <c r="P15" s="82">
        <f>SUM(P5:P14)</f>
        <v>491</v>
      </c>
    </row>
  </sheetData>
  <mergeCells count="4">
    <mergeCell ref="B2:I2"/>
    <mergeCell ref="D3:N3"/>
    <mergeCell ref="O3:O4"/>
    <mergeCell ref="P3:P4"/>
  </mergeCells>
  <pageMargins left="0.7" right="0.7" top="0.75" bottom="0.75" header="0.3" footer="0.3"/>
  <ignoredErrors>
    <ignoredError sqref="D15:K15" formulaRange="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heetViews>
  <sheetFormatPr defaultRowHeight="12.75" x14ac:dyDescent="0.2"/>
  <cols>
    <col min="1" max="1" width="3.7109375" style="40" customWidth="1"/>
    <col min="2" max="2" width="36.42578125" style="40" customWidth="1"/>
    <col min="3" max="3" width="14.42578125" style="40" bestFit="1" customWidth="1"/>
    <col min="4" max="4" width="13.140625" style="40" customWidth="1"/>
    <col min="5" max="5" width="9.140625" style="40"/>
    <col min="6" max="6" width="11.7109375" style="40" customWidth="1"/>
    <col min="7" max="16384" width="9.140625" style="40"/>
  </cols>
  <sheetData>
    <row r="1" spans="1:12" ht="21" customHeight="1" x14ac:dyDescent="0.2"/>
    <row r="2" spans="1:12" ht="48" customHeight="1" x14ac:dyDescent="0.2">
      <c r="A2" s="58"/>
      <c r="B2" s="313" t="s">
        <v>359</v>
      </c>
      <c r="C2" s="313"/>
      <c r="D2" s="313"/>
      <c r="E2" s="313"/>
      <c r="F2" s="313"/>
      <c r="G2" s="61"/>
      <c r="H2" s="61"/>
      <c r="I2" s="61"/>
      <c r="J2" s="61"/>
      <c r="K2" s="61"/>
      <c r="L2" s="61"/>
    </row>
    <row r="3" spans="1:12" ht="54" customHeight="1" x14ac:dyDescent="0.2">
      <c r="A3" s="174"/>
      <c r="B3" s="31" t="s">
        <v>68</v>
      </c>
      <c r="C3" s="20" t="s">
        <v>287</v>
      </c>
      <c r="D3" s="111" t="s">
        <v>299</v>
      </c>
      <c r="E3" s="78" t="s">
        <v>292</v>
      </c>
      <c r="F3" s="78" t="s">
        <v>293</v>
      </c>
      <c r="G3" s="78" t="s">
        <v>294</v>
      </c>
      <c r="H3" s="111" t="s">
        <v>312</v>
      </c>
      <c r="I3" s="78" t="s">
        <v>296</v>
      </c>
      <c r="J3" s="78" t="s">
        <v>297</v>
      </c>
      <c r="K3" s="61"/>
      <c r="L3" s="61"/>
    </row>
    <row r="4" spans="1:12" x14ac:dyDescent="0.2">
      <c r="A4" s="141"/>
      <c r="B4" s="154" t="s">
        <v>125</v>
      </c>
      <c r="C4" s="185"/>
      <c r="D4" s="79"/>
      <c r="E4" s="79"/>
      <c r="F4" s="79"/>
      <c r="G4" s="79"/>
      <c r="H4" s="79"/>
      <c r="I4" s="79"/>
      <c r="J4" s="79"/>
      <c r="K4" s="79"/>
      <c r="L4" s="61"/>
    </row>
    <row r="5" spans="1:12" x14ac:dyDescent="0.2">
      <c r="A5" s="141"/>
      <c r="B5" s="52"/>
      <c r="C5" s="77" t="s">
        <v>301</v>
      </c>
      <c r="D5" s="80">
        <v>6</v>
      </c>
      <c r="E5" s="195">
        <v>3.9178893584978472E-4</v>
      </c>
      <c r="F5" s="80">
        <v>271</v>
      </c>
      <c r="G5" s="193">
        <v>0.74683151687836014</v>
      </c>
      <c r="H5" s="80"/>
      <c r="I5" s="80">
        <v>1</v>
      </c>
      <c r="J5" s="193">
        <v>9.0572145285872346E-2</v>
      </c>
      <c r="K5" s="79"/>
      <c r="L5" s="61"/>
    </row>
    <row r="6" spans="1:12" x14ac:dyDescent="0.2">
      <c r="A6" s="140"/>
      <c r="B6" s="154"/>
      <c r="C6" s="77" t="s">
        <v>302</v>
      </c>
      <c r="D6" s="80">
        <v>1</v>
      </c>
      <c r="E6" s="195">
        <v>1.6551390764655231E-3</v>
      </c>
      <c r="F6" s="80">
        <v>18</v>
      </c>
      <c r="G6" s="193">
        <v>0.70110201164070485</v>
      </c>
      <c r="H6" s="80"/>
      <c r="I6" s="80"/>
      <c r="J6" s="193">
        <v>0.25935937498888656</v>
      </c>
      <c r="K6" s="79"/>
      <c r="L6" s="61"/>
    </row>
    <row r="7" spans="1:12" x14ac:dyDescent="0.2">
      <c r="A7" s="141"/>
      <c r="B7" s="52"/>
      <c r="C7" s="77" t="s">
        <v>303</v>
      </c>
      <c r="D7" s="80">
        <v>1</v>
      </c>
      <c r="E7" s="195">
        <v>3.72776397080108E-3</v>
      </c>
      <c r="F7" s="80">
        <v>17</v>
      </c>
      <c r="G7" s="193">
        <v>0.67269032519247407</v>
      </c>
      <c r="H7" s="80"/>
      <c r="I7" s="80"/>
      <c r="J7" s="193">
        <v>0.42609830418342182</v>
      </c>
      <c r="K7" s="79"/>
      <c r="L7" s="61"/>
    </row>
    <row r="8" spans="1:12" x14ac:dyDescent="0.2">
      <c r="B8" s="79"/>
      <c r="C8" s="77" t="s">
        <v>304</v>
      </c>
      <c r="D8" s="80"/>
      <c r="E8" s="195">
        <v>5.6729541548880798E-3</v>
      </c>
      <c r="F8" s="80">
        <v>5</v>
      </c>
      <c r="G8" s="193">
        <v>0.65799765844099711</v>
      </c>
      <c r="H8" s="80"/>
      <c r="I8" s="80"/>
      <c r="J8" s="193">
        <v>0.47070622081837288</v>
      </c>
      <c r="K8" s="79"/>
      <c r="L8" s="61"/>
    </row>
    <row r="9" spans="1:12" x14ac:dyDescent="0.2">
      <c r="B9" s="79"/>
      <c r="C9" s="77" t="s">
        <v>305</v>
      </c>
      <c r="D9" s="80"/>
      <c r="E9" s="195">
        <v>1.3598461323692853E-2</v>
      </c>
      <c r="F9" s="80">
        <v>21</v>
      </c>
      <c r="G9" s="193">
        <v>0.74426253255313746</v>
      </c>
      <c r="H9" s="80"/>
      <c r="I9" s="80"/>
      <c r="J9" s="193">
        <v>0.78672261471398863</v>
      </c>
      <c r="K9" s="79"/>
      <c r="L9" s="61"/>
    </row>
    <row r="10" spans="1:12" x14ac:dyDescent="0.2">
      <c r="B10" s="79"/>
      <c r="C10" s="77" t="s">
        <v>306</v>
      </c>
      <c r="D10" s="80"/>
      <c r="E10" s="195">
        <v>3.2646347276303923E-2</v>
      </c>
      <c r="F10" s="80">
        <v>4</v>
      </c>
      <c r="G10" s="193">
        <v>0.82210998295667126</v>
      </c>
      <c r="H10" s="80"/>
      <c r="I10" s="80"/>
      <c r="J10" s="193">
        <v>1.2894395965748349</v>
      </c>
      <c r="K10" s="79"/>
      <c r="L10" s="61"/>
    </row>
    <row r="11" spans="1:12" x14ac:dyDescent="0.2">
      <c r="B11" s="79"/>
      <c r="C11" s="77" t="s">
        <v>307</v>
      </c>
      <c r="D11" s="80"/>
      <c r="E11" s="195">
        <v>0.37919711638785164</v>
      </c>
      <c r="F11" s="80">
        <v>4</v>
      </c>
      <c r="G11" s="193">
        <v>0.82484000435043869</v>
      </c>
      <c r="H11" s="80"/>
      <c r="I11" s="80"/>
      <c r="J11" s="193">
        <v>1.7700350234294699</v>
      </c>
      <c r="K11" s="79"/>
      <c r="L11" s="61"/>
    </row>
    <row r="12" spans="1:12" x14ac:dyDescent="0.2">
      <c r="B12" s="79"/>
      <c r="C12" s="77" t="s">
        <v>308</v>
      </c>
      <c r="D12" s="80"/>
      <c r="E12" s="195"/>
      <c r="F12" s="80"/>
      <c r="G12" s="193"/>
      <c r="H12" s="80"/>
      <c r="I12" s="80"/>
      <c r="J12" s="193"/>
      <c r="K12" s="79"/>
      <c r="L12" s="61"/>
    </row>
    <row r="13" spans="1:12" ht="13.5" thickBot="1" x14ac:dyDescent="0.25">
      <c r="B13" s="81"/>
      <c r="C13" s="44" t="s">
        <v>300</v>
      </c>
      <c r="D13" s="82">
        <f>SUM(D5:D12)</f>
        <v>8</v>
      </c>
      <c r="E13" s="196">
        <v>5.3498312687691556E-3</v>
      </c>
      <c r="F13" s="82">
        <f>SUM(F5:F12)</f>
        <v>340</v>
      </c>
      <c r="G13" s="194">
        <v>0.73</v>
      </c>
      <c r="H13" s="82"/>
      <c r="I13" s="82">
        <f>SUM(I5:I12)</f>
        <v>1</v>
      </c>
      <c r="J13" s="194">
        <v>0.2</v>
      </c>
      <c r="K13" s="187"/>
      <c r="L13" s="184"/>
    </row>
    <row r="14" spans="1:12" x14ac:dyDescent="0.2">
      <c r="B14" s="79"/>
      <c r="C14" s="79"/>
      <c r="D14" s="79"/>
      <c r="E14" s="79"/>
      <c r="F14" s="79"/>
      <c r="G14" s="79"/>
      <c r="H14" s="79"/>
      <c r="I14" s="79"/>
      <c r="J14" s="79"/>
      <c r="K14" s="79"/>
      <c r="L14" s="61"/>
    </row>
    <row r="15" spans="1:12" ht="54.75" customHeight="1" x14ac:dyDescent="0.2">
      <c r="B15" s="178" t="s">
        <v>68</v>
      </c>
      <c r="C15" s="20" t="s">
        <v>287</v>
      </c>
      <c r="D15" s="111" t="s">
        <v>299</v>
      </c>
      <c r="E15" s="78" t="s">
        <v>292</v>
      </c>
      <c r="F15" s="78" t="s">
        <v>293</v>
      </c>
      <c r="G15" s="78" t="s">
        <v>294</v>
      </c>
      <c r="H15" s="111" t="s">
        <v>312</v>
      </c>
      <c r="I15" s="78" t="s">
        <v>296</v>
      </c>
      <c r="J15" s="78" t="s">
        <v>297</v>
      </c>
      <c r="K15" s="79"/>
      <c r="L15" s="61"/>
    </row>
    <row r="16" spans="1:12" x14ac:dyDescent="0.2">
      <c r="B16" s="154" t="s">
        <v>358</v>
      </c>
      <c r="C16" s="185"/>
      <c r="D16" s="79"/>
      <c r="E16" s="79"/>
      <c r="F16" s="79"/>
      <c r="G16" s="79"/>
      <c r="H16" s="79"/>
      <c r="I16" s="79"/>
      <c r="J16" s="79"/>
      <c r="K16" s="79"/>
      <c r="L16" s="61"/>
    </row>
    <row r="17" spans="2:12" x14ac:dyDescent="0.2">
      <c r="B17" s="52"/>
      <c r="C17" s="77" t="s">
        <v>301</v>
      </c>
      <c r="D17" s="80">
        <v>862</v>
      </c>
      <c r="E17" s="195">
        <v>8.671071813298127E-4</v>
      </c>
      <c r="F17" s="80">
        <v>334</v>
      </c>
      <c r="G17" s="193">
        <v>0.44999999999999996</v>
      </c>
      <c r="H17" s="188">
        <v>2.5013698630136996</v>
      </c>
      <c r="I17" s="80">
        <v>222</v>
      </c>
      <c r="J17" s="193">
        <v>0.25725218353371643</v>
      </c>
      <c r="K17" s="79"/>
      <c r="L17" s="61"/>
    </row>
    <row r="18" spans="2:12" x14ac:dyDescent="0.2">
      <c r="B18" s="154"/>
      <c r="C18" s="77" t="s">
        <v>302</v>
      </c>
      <c r="D18" s="80">
        <v>30</v>
      </c>
      <c r="E18" s="195">
        <v>1.9033567215955675E-3</v>
      </c>
      <c r="F18" s="80">
        <v>48</v>
      </c>
      <c r="G18" s="193">
        <v>0.45000000000000007</v>
      </c>
      <c r="H18" s="188">
        <v>2.5013698630137</v>
      </c>
      <c r="I18" s="80">
        <v>10</v>
      </c>
      <c r="J18" s="193">
        <v>0.32880331164795062</v>
      </c>
      <c r="K18" s="79"/>
      <c r="L18" s="61"/>
    </row>
    <row r="19" spans="2:12" x14ac:dyDescent="0.2">
      <c r="B19" s="52"/>
      <c r="C19" s="77" t="s">
        <v>303</v>
      </c>
      <c r="D19" s="80">
        <v>55</v>
      </c>
      <c r="E19" s="195">
        <v>3.8102319005591996E-3</v>
      </c>
      <c r="F19" s="80">
        <v>80</v>
      </c>
      <c r="G19" s="193">
        <v>0.45000000000000034</v>
      </c>
      <c r="H19" s="188">
        <v>2.5013698630136978</v>
      </c>
      <c r="I19" s="80">
        <v>31</v>
      </c>
      <c r="J19" s="193">
        <v>0.5566540087721592</v>
      </c>
      <c r="K19" s="79"/>
      <c r="L19" s="61"/>
    </row>
    <row r="20" spans="2:12" x14ac:dyDescent="0.2">
      <c r="B20" s="79"/>
      <c r="C20" s="77" t="s">
        <v>304</v>
      </c>
      <c r="D20" s="80">
        <v>21</v>
      </c>
      <c r="E20" s="195">
        <v>5.988230342684287E-3</v>
      </c>
      <c r="F20" s="80">
        <v>35</v>
      </c>
      <c r="G20" s="193">
        <v>0.44999999999999996</v>
      </c>
      <c r="H20" s="188">
        <v>2.5013698630136987</v>
      </c>
      <c r="I20" s="80">
        <v>13</v>
      </c>
      <c r="J20" s="193">
        <v>0.62141082309211404</v>
      </c>
      <c r="K20" s="79"/>
      <c r="L20" s="61"/>
    </row>
    <row r="21" spans="2:12" x14ac:dyDescent="0.2">
      <c r="B21" s="79"/>
      <c r="C21" s="77" t="s">
        <v>305</v>
      </c>
      <c r="D21" s="80">
        <v>149</v>
      </c>
      <c r="E21" s="195">
        <v>1.513030041607003E-2</v>
      </c>
      <c r="F21" s="80">
        <v>126</v>
      </c>
      <c r="G21" s="193">
        <v>0.45000000000000018</v>
      </c>
      <c r="H21" s="188">
        <v>2.5013698630136991</v>
      </c>
      <c r="I21" s="80">
        <v>135</v>
      </c>
      <c r="J21" s="193">
        <v>0.91149970358212673</v>
      </c>
      <c r="K21" s="79"/>
      <c r="L21" s="61"/>
    </row>
    <row r="22" spans="2:12" x14ac:dyDescent="0.2">
      <c r="B22" s="79"/>
      <c r="C22" s="77" t="s">
        <v>306</v>
      </c>
      <c r="D22" s="80">
        <v>118</v>
      </c>
      <c r="E22" s="195">
        <v>4.0041515091033625E-2</v>
      </c>
      <c r="F22" s="80">
        <v>48</v>
      </c>
      <c r="G22" s="193">
        <v>0.44999999999999996</v>
      </c>
      <c r="H22" s="188">
        <v>2.5013698630136982</v>
      </c>
      <c r="I22" s="80">
        <v>140</v>
      </c>
      <c r="J22" s="193">
        <v>1.1873836941314238</v>
      </c>
      <c r="K22" s="79"/>
      <c r="L22" s="61"/>
    </row>
    <row r="23" spans="2:12" x14ac:dyDescent="0.2">
      <c r="B23" s="79"/>
      <c r="C23" s="77" t="s">
        <v>307</v>
      </c>
      <c r="D23" s="80">
        <v>93</v>
      </c>
      <c r="E23" s="195">
        <v>0.13051645264554762</v>
      </c>
      <c r="F23" s="80">
        <v>38</v>
      </c>
      <c r="G23" s="193">
        <v>0.45</v>
      </c>
      <c r="H23" s="188">
        <v>2.5013698630136982</v>
      </c>
      <c r="I23" s="80">
        <v>170</v>
      </c>
      <c r="J23" s="193">
        <v>1.8303982927042413</v>
      </c>
      <c r="K23" s="79"/>
      <c r="L23" s="61"/>
    </row>
    <row r="24" spans="2:12" x14ac:dyDescent="0.2">
      <c r="B24" s="79"/>
      <c r="C24" s="77" t="s">
        <v>308</v>
      </c>
      <c r="D24" s="80">
        <v>11</v>
      </c>
      <c r="E24" s="195">
        <v>1</v>
      </c>
      <c r="F24" s="80">
        <v>8</v>
      </c>
      <c r="G24" s="193">
        <v>0.45000000000000007</v>
      </c>
      <c r="H24" s="188">
        <v>2.5013698630136987</v>
      </c>
      <c r="I24" s="80"/>
      <c r="J24" s="193"/>
      <c r="K24" s="61"/>
      <c r="L24" s="61"/>
    </row>
    <row r="25" spans="2:12" ht="13.5" thickBot="1" x14ac:dyDescent="0.25">
      <c r="B25" s="81"/>
      <c r="C25" s="44" t="s">
        <v>300</v>
      </c>
      <c r="D25" s="82">
        <f>SUM(D17:D24)</f>
        <v>1339</v>
      </c>
      <c r="E25" s="196">
        <v>2.3099999999999999E-2</v>
      </c>
      <c r="F25" s="82">
        <f>SUM(F17:F24)</f>
        <v>717</v>
      </c>
      <c r="G25" s="194">
        <v>0.45</v>
      </c>
      <c r="H25" s="189">
        <v>2.5</v>
      </c>
      <c r="I25" s="82">
        <f>SUM(I17:I24)</f>
        <v>721</v>
      </c>
      <c r="J25" s="194">
        <v>0.54</v>
      </c>
      <c r="K25" s="190"/>
      <c r="L25" s="61"/>
    </row>
    <row r="26" spans="2:12" ht="13.5" thickBot="1" x14ac:dyDescent="0.25">
      <c r="B26" s="339" t="s">
        <v>313</v>
      </c>
      <c r="C26" s="339"/>
      <c r="D26" s="215">
        <f>+D25+D13</f>
        <v>1347</v>
      </c>
      <c r="E26" s="196">
        <v>2.3E-2</v>
      </c>
      <c r="F26" s="215">
        <f>+F25+F13</f>
        <v>1057</v>
      </c>
      <c r="G26" s="216">
        <v>0.45</v>
      </c>
      <c r="H26" s="189">
        <v>2.48</v>
      </c>
      <c r="I26" s="215">
        <f>+I25+I13</f>
        <v>722</v>
      </c>
      <c r="J26" s="216">
        <v>0.54</v>
      </c>
      <c r="K26" s="217"/>
    </row>
  </sheetData>
  <mergeCells count="2">
    <mergeCell ref="B2:F2"/>
    <mergeCell ref="B26:C2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D3" sqref="D3"/>
    </sheetView>
  </sheetViews>
  <sheetFormatPr defaultRowHeight="12.75" x14ac:dyDescent="0.2"/>
  <cols>
    <col min="1" max="1" width="3.7109375" style="40" customWidth="1"/>
    <col min="2" max="2" width="9.140625" style="40"/>
    <col min="3" max="3" width="29.5703125" style="40" customWidth="1"/>
    <col min="4" max="4" width="22.7109375" style="218" customWidth="1"/>
    <col min="5" max="5" width="14.5703125" style="218" customWidth="1"/>
    <col min="6" max="6" width="18.140625" style="218" customWidth="1"/>
    <col min="7" max="7" width="10.42578125" style="218" customWidth="1"/>
    <col min="8" max="8" width="13.7109375" style="218" customWidth="1"/>
    <col min="9" max="16384" width="9.140625" style="40"/>
  </cols>
  <sheetData>
    <row r="1" spans="1:12" ht="21" customHeight="1" x14ac:dyDescent="0.2"/>
    <row r="2" spans="1:12" ht="48" customHeight="1" x14ac:dyDescent="0.2">
      <c r="A2" s="58"/>
      <c r="B2" s="313" t="s">
        <v>370</v>
      </c>
      <c r="C2" s="313"/>
      <c r="D2" s="313"/>
      <c r="E2" s="313"/>
      <c r="F2" s="313"/>
      <c r="G2" s="313"/>
      <c r="H2" s="313"/>
      <c r="I2" s="313"/>
      <c r="J2" s="313"/>
      <c r="K2" s="313"/>
      <c r="L2" s="313"/>
    </row>
    <row r="3" spans="1:12" ht="46.5" customHeight="1" x14ac:dyDescent="0.2">
      <c r="A3" s="174"/>
      <c r="B3" s="31" t="s">
        <v>68</v>
      </c>
      <c r="C3" s="19"/>
      <c r="D3" s="78" t="s">
        <v>361</v>
      </c>
      <c r="E3" s="20" t="s">
        <v>362</v>
      </c>
      <c r="F3" s="20" t="s">
        <v>363</v>
      </c>
      <c r="G3" s="20" t="s">
        <v>364</v>
      </c>
      <c r="H3" s="20" t="s">
        <v>365</v>
      </c>
      <c r="I3" s="175"/>
      <c r="J3" s="175"/>
      <c r="K3" s="175"/>
      <c r="L3" s="175"/>
    </row>
    <row r="4" spans="1:12" x14ac:dyDescent="0.2">
      <c r="A4" s="141"/>
      <c r="B4" s="141">
        <v>1</v>
      </c>
      <c r="C4" s="77" t="s">
        <v>367</v>
      </c>
      <c r="D4" s="209">
        <v>5233</v>
      </c>
      <c r="E4" s="209">
        <v>3033</v>
      </c>
      <c r="F4" s="209">
        <v>2201</v>
      </c>
      <c r="G4" s="209">
        <v>659</v>
      </c>
      <c r="H4" s="209">
        <v>1542</v>
      </c>
      <c r="I4" s="80"/>
      <c r="J4" s="80"/>
      <c r="K4" s="80"/>
      <c r="L4" s="80"/>
    </row>
    <row r="5" spans="1:12" x14ac:dyDescent="0.2">
      <c r="A5" s="141"/>
      <c r="B5" s="141">
        <v>2</v>
      </c>
      <c r="C5" s="77" t="s">
        <v>368</v>
      </c>
      <c r="D5" s="209"/>
      <c r="E5" s="209"/>
      <c r="F5" s="209"/>
      <c r="G5" s="209"/>
      <c r="H5" s="209"/>
      <c r="I5" s="79"/>
      <c r="J5" s="79"/>
      <c r="K5" s="79"/>
      <c r="L5" s="201"/>
    </row>
    <row r="6" spans="1:12" x14ac:dyDescent="0.2">
      <c r="B6" s="141">
        <v>3</v>
      </c>
      <c r="C6" s="79" t="s">
        <v>369</v>
      </c>
      <c r="D6" s="219"/>
      <c r="E6" s="219"/>
      <c r="F6" s="219"/>
      <c r="G6" s="219"/>
      <c r="H6" s="219"/>
      <c r="I6" s="61"/>
      <c r="J6" s="61"/>
      <c r="K6" s="61"/>
      <c r="L6" s="61"/>
    </row>
    <row r="7" spans="1:12" ht="13.5" thickBot="1" x14ac:dyDescent="0.25">
      <c r="B7" s="203">
        <v>4</v>
      </c>
      <c r="C7" s="81" t="s">
        <v>366</v>
      </c>
      <c r="D7" s="220">
        <f>SUM(D4:D6)</f>
        <v>5233</v>
      </c>
      <c r="E7" s="220">
        <f t="shared" ref="E7:H7" si="0">SUM(E4:E6)</f>
        <v>3033</v>
      </c>
      <c r="F7" s="220">
        <f t="shared" si="0"/>
        <v>2201</v>
      </c>
      <c r="G7" s="220">
        <f t="shared" si="0"/>
        <v>659</v>
      </c>
      <c r="H7" s="220">
        <f t="shared" si="0"/>
        <v>1542</v>
      </c>
      <c r="I7" s="61"/>
      <c r="J7" s="61"/>
      <c r="K7" s="61"/>
      <c r="L7" s="61"/>
    </row>
  </sheetData>
  <mergeCells count="1">
    <mergeCell ref="B2:L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I4" sqref="I4:I5"/>
    </sheetView>
  </sheetViews>
  <sheetFormatPr defaultRowHeight="12.75" x14ac:dyDescent="0.2"/>
  <cols>
    <col min="1" max="1" width="3.7109375" style="40" customWidth="1"/>
    <col min="2" max="2" width="32.5703125" style="40" customWidth="1"/>
    <col min="3" max="3" width="14" style="40" customWidth="1"/>
    <col min="4" max="4" width="15" style="40" customWidth="1"/>
    <col min="5" max="5" width="1.85546875" style="40" customWidth="1"/>
    <col min="6" max="6" width="13.140625" style="40" customWidth="1"/>
    <col min="7" max="7" width="13.42578125" style="40" customWidth="1"/>
    <col min="8" max="8" width="2.140625" style="40" customWidth="1"/>
    <col min="9" max="9" width="14" style="40" customWidth="1"/>
    <col min="10" max="10" width="14.140625" style="40" customWidth="1"/>
    <col min="11" max="16384" width="9.140625" style="40"/>
  </cols>
  <sheetData>
    <row r="1" spans="1:14" ht="21" customHeight="1" x14ac:dyDescent="0.2"/>
    <row r="2" spans="1:14" ht="48" customHeight="1" x14ac:dyDescent="0.2">
      <c r="A2" s="58"/>
      <c r="B2" s="313" t="s">
        <v>372</v>
      </c>
      <c r="C2" s="313"/>
      <c r="D2" s="313"/>
      <c r="E2" s="313"/>
      <c r="F2" s="313"/>
      <c r="G2" s="313"/>
      <c r="H2" s="313"/>
      <c r="I2" s="313"/>
      <c r="J2" s="313"/>
      <c r="K2" s="313"/>
      <c r="L2" s="313"/>
      <c r="M2" s="313"/>
      <c r="N2" s="313"/>
    </row>
    <row r="3" spans="1:14" ht="18" customHeight="1" x14ac:dyDescent="0.2">
      <c r="A3" s="174"/>
      <c r="B3" s="221"/>
      <c r="C3" s="316" t="s">
        <v>378</v>
      </c>
      <c r="D3" s="316"/>
      <c r="E3" s="316"/>
      <c r="F3" s="316"/>
      <c r="G3" s="316"/>
      <c r="H3" s="280"/>
      <c r="I3" s="316" t="s">
        <v>379</v>
      </c>
      <c r="J3" s="316"/>
      <c r="K3" s="175"/>
      <c r="L3" s="175"/>
      <c r="M3" s="175"/>
      <c r="N3" s="175"/>
    </row>
    <row r="4" spans="1:14" ht="38.25" customHeight="1" x14ac:dyDescent="0.2">
      <c r="A4" s="174"/>
      <c r="B4" s="31"/>
      <c r="C4" s="342" t="s">
        <v>375</v>
      </c>
      <c r="D4" s="342"/>
      <c r="E4" s="280"/>
      <c r="F4" s="342" t="s">
        <v>377</v>
      </c>
      <c r="G4" s="342"/>
      <c r="H4" s="280"/>
      <c r="I4" s="319" t="s">
        <v>375</v>
      </c>
      <c r="J4" s="319" t="s">
        <v>376</v>
      </c>
      <c r="K4" s="175"/>
      <c r="L4" s="175"/>
      <c r="M4" s="175"/>
      <c r="N4" s="175"/>
    </row>
    <row r="5" spans="1:14" ht="23.25" customHeight="1" x14ac:dyDescent="0.2">
      <c r="A5" s="174"/>
      <c r="B5" s="309" t="s">
        <v>68</v>
      </c>
      <c r="C5" s="280" t="s">
        <v>373</v>
      </c>
      <c r="D5" s="280" t="s">
        <v>374</v>
      </c>
      <c r="E5" s="280"/>
      <c r="F5" s="280" t="s">
        <v>373</v>
      </c>
      <c r="G5" s="280" t="s">
        <v>374</v>
      </c>
      <c r="H5" s="280"/>
      <c r="I5" s="319"/>
      <c r="J5" s="319"/>
      <c r="K5" s="175"/>
      <c r="L5" s="175"/>
      <c r="M5" s="175"/>
      <c r="N5" s="175"/>
    </row>
    <row r="6" spans="1:14" x14ac:dyDescent="0.2">
      <c r="A6" s="141"/>
      <c r="B6" s="222" t="s">
        <v>529</v>
      </c>
      <c r="C6" s="77"/>
      <c r="D6" s="209">
        <v>659</v>
      </c>
      <c r="E6" s="209"/>
      <c r="F6" s="209"/>
      <c r="G6" s="209">
        <v>2010</v>
      </c>
      <c r="H6" s="209"/>
      <c r="I6" s="209"/>
      <c r="J6" s="209"/>
      <c r="K6" s="79"/>
      <c r="L6" s="79"/>
      <c r="M6" s="79"/>
      <c r="N6" s="201"/>
    </row>
    <row r="7" spans="1:14" ht="13.5" thickBot="1" x14ac:dyDescent="0.25">
      <c r="A7" s="140"/>
      <c r="B7" s="177" t="s">
        <v>72</v>
      </c>
      <c r="C7" s="82"/>
      <c r="D7" s="82">
        <f>SUM(D6:D6)</f>
        <v>659</v>
      </c>
      <c r="E7" s="82"/>
      <c r="F7" s="82"/>
      <c r="G7" s="82">
        <v>2010</v>
      </c>
      <c r="H7" s="82"/>
      <c r="I7" s="82"/>
      <c r="J7" s="82"/>
    </row>
    <row r="8" spans="1:14" x14ac:dyDescent="0.2">
      <c r="A8" s="141"/>
      <c r="B8" s="52"/>
      <c r="C8" s="80"/>
      <c r="D8" s="80"/>
      <c r="E8" s="80"/>
    </row>
  </sheetData>
  <mergeCells count="7">
    <mergeCell ref="B2:N2"/>
    <mergeCell ref="J4:J5"/>
    <mergeCell ref="I4:I5"/>
    <mergeCell ref="F4:G4"/>
    <mergeCell ref="C4:D4"/>
    <mergeCell ref="C3:G3"/>
    <mergeCell ref="I3:J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G11" sqref="G11"/>
    </sheetView>
  </sheetViews>
  <sheetFormatPr defaultRowHeight="12.75" x14ac:dyDescent="0.2"/>
  <cols>
    <col min="1" max="1" width="3.7109375" style="40" customWidth="1"/>
    <col min="2" max="2" width="9.140625" style="40"/>
    <col min="3" max="3" width="38.42578125" style="40" customWidth="1"/>
    <col min="4" max="4" width="9.85546875" style="40" customWidth="1"/>
    <col min="5" max="5" width="12.5703125" style="40" customWidth="1"/>
    <col min="6" max="16384" width="9.140625" style="40"/>
  </cols>
  <sheetData>
    <row r="1" spans="1:9" ht="21" customHeight="1" x14ac:dyDescent="0.2"/>
    <row r="2" spans="1:9" ht="48" customHeight="1" x14ac:dyDescent="0.2">
      <c r="A2" s="58"/>
      <c r="B2" s="313" t="s">
        <v>381</v>
      </c>
      <c r="C2" s="313"/>
      <c r="D2" s="313"/>
      <c r="E2" s="313"/>
      <c r="F2" s="313"/>
      <c r="G2" s="313"/>
      <c r="H2" s="313"/>
      <c r="I2" s="313"/>
    </row>
    <row r="3" spans="1:9" ht="38.25" customHeight="1" x14ac:dyDescent="0.2">
      <c r="A3" s="174"/>
      <c r="B3" s="31" t="s">
        <v>68</v>
      </c>
      <c r="C3" s="19"/>
      <c r="D3" s="280" t="s">
        <v>98</v>
      </c>
      <c r="E3" s="280" t="s">
        <v>326</v>
      </c>
      <c r="F3" s="175"/>
      <c r="G3" s="175"/>
      <c r="H3" s="175"/>
      <c r="I3" s="175"/>
    </row>
    <row r="4" spans="1:9" x14ac:dyDescent="0.2">
      <c r="A4" s="174"/>
      <c r="B4" s="141"/>
      <c r="C4" s="77" t="s">
        <v>382</v>
      </c>
      <c r="D4" s="210"/>
      <c r="E4" s="210"/>
      <c r="F4" s="175"/>
      <c r="G4" s="175"/>
      <c r="H4" s="175"/>
      <c r="I4" s="175"/>
    </row>
    <row r="5" spans="1:9" x14ac:dyDescent="0.2">
      <c r="A5" s="174"/>
      <c r="B5" s="141">
        <v>1</v>
      </c>
      <c r="C5" s="223" t="s">
        <v>383</v>
      </c>
      <c r="D5" s="209">
        <v>5562</v>
      </c>
      <c r="E5" s="209">
        <v>445</v>
      </c>
      <c r="F5" s="175"/>
      <c r="G5" s="175"/>
      <c r="H5" s="175"/>
      <c r="I5" s="175"/>
    </row>
    <row r="6" spans="1:9" x14ac:dyDescent="0.2">
      <c r="A6" s="174"/>
      <c r="B6" s="141">
        <v>2</v>
      </c>
      <c r="C6" s="223" t="s">
        <v>384</v>
      </c>
      <c r="D6" s="209">
        <v>676</v>
      </c>
      <c r="E6" s="209">
        <v>54</v>
      </c>
      <c r="F6" s="175"/>
      <c r="G6" s="175"/>
      <c r="H6" s="175"/>
      <c r="I6" s="175"/>
    </row>
    <row r="7" spans="1:9" x14ac:dyDescent="0.2">
      <c r="A7" s="174"/>
      <c r="B7" s="141">
        <v>3</v>
      </c>
      <c r="C7" s="223" t="s">
        <v>385</v>
      </c>
      <c r="D7" s="209"/>
      <c r="E7" s="209"/>
      <c r="F7" s="175"/>
      <c r="G7" s="175"/>
      <c r="H7" s="175"/>
      <c r="I7" s="175"/>
    </row>
    <row r="8" spans="1:9" x14ac:dyDescent="0.2">
      <c r="A8" s="174"/>
      <c r="B8" s="141">
        <v>4</v>
      </c>
      <c r="C8" s="223" t="s">
        <v>386</v>
      </c>
      <c r="D8" s="209"/>
      <c r="E8" s="209"/>
      <c r="F8" s="175"/>
      <c r="G8" s="175"/>
      <c r="H8" s="175"/>
      <c r="I8" s="175"/>
    </row>
    <row r="9" spans="1:9" x14ac:dyDescent="0.2">
      <c r="A9" s="174"/>
      <c r="B9" s="141"/>
      <c r="C9" s="77" t="s">
        <v>387</v>
      </c>
      <c r="D9" s="210"/>
      <c r="E9" s="210"/>
      <c r="F9" s="175"/>
      <c r="G9" s="175"/>
      <c r="H9" s="175"/>
      <c r="I9" s="175"/>
    </row>
    <row r="10" spans="1:9" x14ac:dyDescent="0.2">
      <c r="A10" s="174"/>
      <c r="B10" s="141">
        <v>5</v>
      </c>
      <c r="C10" s="223" t="s">
        <v>388</v>
      </c>
      <c r="D10" s="209"/>
      <c r="E10" s="209"/>
      <c r="F10" s="175"/>
      <c r="G10" s="175"/>
      <c r="H10" s="175"/>
      <c r="I10" s="175"/>
    </row>
    <row r="11" spans="1:9" x14ac:dyDescent="0.2">
      <c r="A11" s="141"/>
      <c r="B11" s="141">
        <v>6</v>
      </c>
      <c r="C11" s="223" t="s">
        <v>389</v>
      </c>
      <c r="D11" s="209"/>
      <c r="E11" s="209"/>
      <c r="F11" s="80"/>
      <c r="G11" s="80"/>
      <c r="H11" s="80"/>
      <c r="I11" s="80"/>
    </row>
    <row r="12" spans="1:9" x14ac:dyDescent="0.2">
      <c r="A12" s="141"/>
      <c r="B12" s="141">
        <v>7</v>
      </c>
      <c r="C12" s="223" t="s">
        <v>390</v>
      </c>
      <c r="D12" s="209"/>
      <c r="E12" s="209"/>
      <c r="F12" s="79"/>
      <c r="G12" s="79"/>
      <c r="H12" s="79"/>
      <c r="I12" s="201"/>
    </row>
    <row r="13" spans="1:9" x14ac:dyDescent="0.2">
      <c r="A13" s="140"/>
      <c r="B13" s="141">
        <v>8</v>
      </c>
      <c r="C13" s="77" t="s">
        <v>391</v>
      </c>
      <c r="D13" s="219">
        <v>1</v>
      </c>
      <c r="E13" s="219"/>
      <c r="F13" s="61"/>
      <c r="G13" s="61"/>
      <c r="H13" s="61"/>
      <c r="I13" s="61"/>
    </row>
    <row r="14" spans="1:9" ht="13.5" thickBot="1" x14ac:dyDescent="0.25">
      <c r="A14" s="141"/>
      <c r="B14" s="203">
        <v>9</v>
      </c>
      <c r="C14" s="203" t="s">
        <v>366</v>
      </c>
      <c r="D14" s="220">
        <f>SUM(D5:D13)</f>
        <v>6239</v>
      </c>
      <c r="E14" s="220">
        <f>SUM(E5:E13)</f>
        <v>499</v>
      </c>
      <c r="F14" s="61"/>
      <c r="G14" s="61"/>
      <c r="H14" s="61"/>
      <c r="I14" s="61"/>
    </row>
    <row r="15" spans="1:9" x14ac:dyDescent="0.2">
      <c r="B15" s="79"/>
      <c r="C15" s="79"/>
      <c r="D15" s="79"/>
      <c r="E15" s="79"/>
    </row>
    <row r="19" spans="5:5" x14ac:dyDescent="0.2">
      <c r="E19" s="40" t="s">
        <v>41</v>
      </c>
    </row>
  </sheetData>
  <mergeCells count="1">
    <mergeCell ref="B2:I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
  <sheetViews>
    <sheetView workbookViewId="0"/>
  </sheetViews>
  <sheetFormatPr defaultRowHeight="12.75" x14ac:dyDescent="0.2"/>
  <cols>
    <col min="1" max="1" width="3.7109375" style="4" customWidth="1"/>
    <col min="2" max="2" width="3.5703125" style="4" customWidth="1"/>
    <col min="3" max="3" width="51.85546875" style="4" customWidth="1"/>
    <col min="4" max="5" width="18.140625" style="4" customWidth="1"/>
    <col min="6" max="16384" width="9.140625" style="4"/>
  </cols>
  <sheetData>
    <row r="1" spans="2:5" ht="21" customHeight="1" x14ac:dyDescent="0.2"/>
    <row r="2" spans="2:5" ht="48" customHeight="1" x14ac:dyDescent="0.2">
      <c r="B2" s="314" t="s">
        <v>11</v>
      </c>
      <c r="C2" s="314"/>
      <c r="D2" s="314" t="s">
        <v>155</v>
      </c>
      <c r="E2" s="314" t="s">
        <v>156</v>
      </c>
    </row>
    <row r="3" spans="2:5" ht="12.75" customHeight="1" x14ac:dyDescent="0.2">
      <c r="B3" s="17"/>
      <c r="C3" s="30"/>
      <c r="D3" s="311" t="s">
        <v>73</v>
      </c>
      <c r="E3" s="311"/>
    </row>
    <row r="4" spans="2:5" x14ac:dyDescent="0.2">
      <c r="B4" s="31" t="s">
        <v>68</v>
      </c>
      <c r="C4" s="30"/>
      <c r="D4" s="21" t="s">
        <v>74</v>
      </c>
      <c r="E4" s="21" t="s">
        <v>75</v>
      </c>
    </row>
    <row r="5" spans="2:5" s="88" customFormat="1" ht="25.5" customHeight="1" x14ac:dyDescent="0.2">
      <c r="B5" s="32">
        <v>1</v>
      </c>
      <c r="C5" s="23" t="s">
        <v>79</v>
      </c>
      <c r="D5" s="167">
        <v>87392</v>
      </c>
      <c r="E5" s="167">
        <v>5212</v>
      </c>
    </row>
    <row r="6" spans="2:5" s="88" customFormat="1" ht="25.5" customHeight="1" x14ac:dyDescent="0.2">
      <c r="B6" s="33">
        <v>2</v>
      </c>
      <c r="C6" s="34" t="s">
        <v>70</v>
      </c>
      <c r="D6" s="168">
        <v>4998</v>
      </c>
      <c r="E6" s="168">
        <v>3043</v>
      </c>
    </row>
    <row r="7" spans="2:5" s="88" customFormat="1" ht="12.75" customHeight="1" x14ac:dyDescent="0.2">
      <c r="B7" s="35">
        <v>3</v>
      </c>
      <c r="C7" s="36" t="s">
        <v>80</v>
      </c>
      <c r="D7" s="169">
        <v>92389</v>
      </c>
      <c r="E7" s="169">
        <v>2170</v>
      </c>
    </row>
    <row r="8" spans="2:5" s="88" customFormat="1" ht="12.75" customHeight="1" x14ac:dyDescent="0.2">
      <c r="B8" s="37">
        <v>4</v>
      </c>
      <c r="C8" s="69" t="s">
        <v>81</v>
      </c>
      <c r="D8" s="83">
        <v>57112</v>
      </c>
      <c r="E8" s="83"/>
    </row>
    <row r="9" spans="2:5" s="88" customFormat="1" ht="12.75" customHeight="1" x14ac:dyDescent="0.2">
      <c r="B9" s="37">
        <v>5</v>
      </c>
      <c r="C9" s="38" t="s">
        <v>82</v>
      </c>
      <c r="D9" s="83">
        <v>73</v>
      </c>
      <c r="E9" s="83">
        <v>918</v>
      </c>
    </row>
    <row r="10" spans="2:5" s="88" customFormat="1" ht="12.75" customHeight="1" x14ac:dyDescent="0.2">
      <c r="B10" s="37">
        <v>6</v>
      </c>
      <c r="C10" s="73" t="s">
        <v>86</v>
      </c>
      <c r="D10" s="83"/>
      <c r="E10" s="83"/>
    </row>
    <row r="11" spans="2:5" s="88" customFormat="1" ht="12.75" customHeight="1" x14ac:dyDescent="0.2">
      <c r="B11" s="37">
        <v>7</v>
      </c>
      <c r="C11" s="38" t="s">
        <v>83</v>
      </c>
      <c r="D11" s="83"/>
      <c r="E11" s="83"/>
    </row>
    <row r="12" spans="2:5" s="88" customFormat="1" ht="12.75" customHeight="1" x14ac:dyDescent="0.2">
      <c r="B12" s="37">
        <v>8</v>
      </c>
      <c r="C12" s="38" t="s">
        <v>84</v>
      </c>
      <c r="D12" s="83"/>
      <c r="E12" s="83"/>
    </row>
    <row r="13" spans="2:5" s="88" customFormat="1" ht="12.75" customHeight="1" x14ac:dyDescent="0.2">
      <c r="B13" s="37">
        <v>9</v>
      </c>
      <c r="C13" s="69" t="s">
        <v>71</v>
      </c>
      <c r="D13" s="83">
        <v>102</v>
      </c>
      <c r="E13" s="83"/>
    </row>
    <row r="14" spans="2:5" s="88" customFormat="1" ht="12.75" customHeight="1" x14ac:dyDescent="0.2">
      <c r="B14" s="39">
        <v>10</v>
      </c>
      <c r="C14" s="26" t="s">
        <v>85</v>
      </c>
      <c r="D14" s="86">
        <f>SUM(D7:D13)</f>
        <v>149676</v>
      </c>
      <c r="E14" s="86">
        <f>SUM(E7:E13)</f>
        <v>3088</v>
      </c>
    </row>
    <row r="15" spans="2:5" s="88" customFormat="1" ht="13.5" customHeight="1" x14ac:dyDescent="0.2">
      <c r="B15" s="79"/>
      <c r="C15" s="79"/>
      <c r="D15" s="79"/>
      <c r="E15" s="79"/>
    </row>
    <row r="16" spans="2:5" x14ac:dyDescent="0.2">
      <c r="D16" s="267"/>
    </row>
    <row r="18" spans="4:4" x14ac:dyDescent="0.2">
      <c r="D18" s="267"/>
    </row>
  </sheetData>
  <mergeCells count="2">
    <mergeCell ref="D3:E3"/>
    <mergeCell ref="B2:E2"/>
  </mergeCells>
  <pageMargins left="0.7" right="0.7" top="0.75" bottom="0.75" header="0.3" footer="0.3"/>
  <ignoredErrors>
    <ignoredError sqref="D14:E14" formulaRange="1"/>
  </ignoredError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showGridLines="0" workbookViewId="0">
      <selection activeCell="C5" sqref="C5"/>
    </sheetView>
  </sheetViews>
  <sheetFormatPr defaultColWidth="12.28515625" defaultRowHeight="12.75" x14ac:dyDescent="0.2"/>
  <cols>
    <col min="1" max="1" width="3.42578125" customWidth="1"/>
    <col min="2" max="2" width="10.85546875" customWidth="1"/>
    <col min="3" max="3" width="61" bestFit="1" customWidth="1"/>
    <col min="4" max="4" width="31.42578125" bestFit="1" customWidth="1"/>
    <col min="5" max="5" width="29" bestFit="1" customWidth="1"/>
  </cols>
  <sheetData>
    <row r="2" spans="2:6" ht="48" customHeight="1" x14ac:dyDescent="0.25">
      <c r="B2" s="289" t="s">
        <v>435</v>
      </c>
      <c r="C2" s="288"/>
      <c r="D2" s="343"/>
      <c r="E2" s="343"/>
      <c r="F2" s="238"/>
    </row>
    <row r="3" spans="2:6" ht="15" x14ac:dyDescent="0.25">
      <c r="B3" s="290" t="s">
        <v>436</v>
      </c>
      <c r="C3" s="291"/>
      <c r="D3" s="89" t="s">
        <v>437</v>
      </c>
      <c r="E3" s="89" t="s">
        <v>438</v>
      </c>
      <c r="F3" s="238"/>
    </row>
    <row r="4" spans="2:6" ht="15" x14ac:dyDescent="0.25">
      <c r="B4" s="239"/>
      <c r="C4" s="239"/>
      <c r="D4" s="279" t="s">
        <v>96</v>
      </c>
      <c r="E4" s="279" t="s">
        <v>96</v>
      </c>
      <c r="F4" s="238"/>
    </row>
    <row r="5" spans="2:6" ht="15" x14ac:dyDescent="0.25">
      <c r="B5" s="255" t="s">
        <v>439</v>
      </c>
      <c r="C5" s="255"/>
      <c r="D5" s="237" t="s">
        <v>496</v>
      </c>
      <c r="E5" s="237" t="s">
        <v>496</v>
      </c>
      <c r="F5" s="238"/>
    </row>
    <row r="6" spans="2:6" ht="15" x14ac:dyDescent="0.25">
      <c r="B6" s="255" t="s">
        <v>440</v>
      </c>
      <c r="C6" s="255"/>
      <c r="D6" s="255"/>
      <c r="E6" s="255"/>
      <c r="F6" s="238"/>
    </row>
    <row r="7" spans="2:6" ht="15" x14ac:dyDescent="0.25">
      <c r="B7" s="240" t="s">
        <v>441</v>
      </c>
      <c r="C7" s="241" t="s">
        <v>442</v>
      </c>
      <c r="D7" s="246"/>
      <c r="E7" s="247">
        <v>31074</v>
      </c>
      <c r="F7" s="238"/>
    </row>
    <row r="8" spans="2:6" ht="15" x14ac:dyDescent="0.25">
      <c r="B8" s="239" t="s">
        <v>443</v>
      </c>
      <c r="C8" s="239"/>
      <c r="D8" s="248"/>
      <c r="E8" s="248"/>
      <c r="F8" s="238"/>
    </row>
    <row r="9" spans="2:6" ht="26.25" x14ac:dyDescent="0.25">
      <c r="B9" s="240" t="s">
        <v>444</v>
      </c>
      <c r="C9" s="241" t="s">
        <v>445</v>
      </c>
      <c r="D9" s="257">
        <f>D10+D11</f>
        <v>49762</v>
      </c>
      <c r="E9" s="247">
        <f>E10+E11</f>
        <v>3146.6751386666665</v>
      </c>
      <c r="F9" s="238"/>
    </row>
    <row r="10" spans="2:6" ht="15" x14ac:dyDescent="0.25">
      <c r="B10" s="240" t="s">
        <v>446</v>
      </c>
      <c r="C10" s="256" t="s">
        <v>447</v>
      </c>
      <c r="D10" s="258">
        <v>36585</v>
      </c>
      <c r="E10" s="259">
        <v>1829</v>
      </c>
      <c r="F10" s="238"/>
    </row>
    <row r="11" spans="2:6" ht="15" x14ac:dyDescent="0.25">
      <c r="B11" s="240" t="s">
        <v>448</v>
      </c>
      <c r="C11" s="256" t="s">
        <v>449</v>
      </c>
      <c r="D11" s="258">
        <v>13177</v>
      </c>
      <c r="E11" s="259">
        <v>1317.6751386666667</v>
      </c>
      <c r="F11" s="238"/>
    </row>
    <row r="12" spans="2:6" ht="15" x14ac:dyDescent="0.25">
      <c r="B12" s="240" t="s">
        <v>450</v>
      </c>
      <c r="C12" s="241" t="s">
        <v>451</v>
      </c>
      <c r="D12" s="257">
        <f>SUM(D13:D15)</f>
        <v>33129</v>
      </c>
      <c r="E12" s="247">
        <f>SUM(E13:E15)</f>
        <v>14940</v>
      </c>
      <c r="F12" s="238"/>
    </row>
    <row r="13" spans="2:6" ht="26.25" x14ac:dyDescent="0.25">
      <c r="B13" s="240" t="s">
        <v>452</v>
      </c>
      <c r="C13" s="256" t="s">
        <v>453</v>
      </c>
      <c r="D13" s="258">
        <v>0</v>
      </c>
      <c r="E13" s="259">
        <v>0</v>
      </c>
      <c r="F13" s="238"/>
    </row>
    <row r="14" spans="2:6" ht="15" x14ac:dyDescent="0.25">
      <c r="B14" s="240" t="s">
        <v>454</v>
      </c>
      <c r="C14" s="256" t="s">
        <v>455</v>
      </c>
      <c r="D14" s="258">
        <f>5241+27888</f>
        <v>33129</v>
      </c>
      <c r="E14" s="259">
        <f>5241+9699</f>
        <v>14940</v>
      </c>
      <c r="F14" s="238"/>
    </row>
    <row r="15" spans="2:6" ht="15" x14ac:dyDescent="0.25">
      <c r="B15" s="240" t="s">
        <v>456</v>
      </c>
      <c r="C15" s="256" t="s">
        <v>457</v>
      </c>
      <c r="D15" s="258">
        <v>0</v>
      </c>
      <c r="E15" s="259">
        <v>0</v>
      </c>
      <c r="F15" s="238"/>
    </row>
    <row r="16" spans="2:6" x14ac:dyDescent="0.2">
      <c r="B16" s="240" t="s">
        <v>458</v>
      </c>
      <c r="C16" s="241" t="s">
        <v>459</v>
      </c>
      <c r="D16" s="249"/>
      <c r="E16" s="247">
        <v>330</v>
      </c>
    </row>
    <row r="17" spans="2:5" x14ac:dyDescent="0.2">
      <c r="B17" s="240" t="s">
        <v>460</v>
      </c>
      <c r="C17" s="241" t="s">
        <v>461</v>
      </c>
      <c r="D17" s="258">
        <f>SUM(D18:D20)</f>
        <v>2955</v>
      </c>
      <c r="E17" s="247">
        <f>SUM(E18:E20)</f>
        <v>744</v>
      </c>
    </row>
    <row r="18" spans="2:5" ht="25.5" x14ac:dyDescent="0.2">
      <c r="B18" s="240" t="s">
        <v>462</v>
      </c>
      <c r="C18" s="256" t="s">
        <v>463</v>
      </c>
      <c r="D18" s="258">
        <v>558</v>
      </c>
      <c r="E18" s="259">
        <v>558</v>
      </c>
    </row>
    <row r="19" spans="2:5" x14ac:dyDescent="0.2">
      <c r="B19" s="240" t="s">
        <v>464</v>
      </c>
      <c r="C19" s="256" t="s">
        <v>465</v>
      </c>
      <c r="D19" s="258">
        <v>0</v>
      </c>
      <c r="E19" s="247">
        <v>0</v>
      </c>
    </row>
    <row r="20" spans="2:5" x14ac:dyDescent="0.2">
      <c r="B20" s="240" t="s">
        <v>466</v>
      </c>
      <c r="C20" s="256" t="s">
        <v>467</v>
      </c>
      <c r="D20" s="258">
        <v>2397</v>
      </c>
      <c r="E20" s="259">
        <v>186</v>
      </c>
    </row>
    <row r="21" spans="2:5" x14ac:dyDescent="0.2">
      <c r="B21" s="240" t="s">
        <v>468</v>
      </c>
      <c r="C21" s="241" t="s">
        <v>469</v>
      </c>
      <c r="D21" s="258">
        <v>7009</v>
      </c>
      <c r="E21" s="247">
        <v>1836</v>
      </c>
    </row>
    <row r="22" spans="2:5" x14ac:dyDescent="0.2">
      <c r="B22" s="240" t="s">
        <v>470</v>
      </c>
      <c r="C22" s="241" t="s">
        <v>471</v>
      </c>
      <c r="D22" s="258">
        <v>12765</v>
      </c>
      <c r="E22" s="247">
        <v>638</v>
      </c>
    </row>
    <row r="23" spans="2:5" x14ac:dyDescent="0.2">
      <c r="B23" s="240" t="s">
        <v>472</v>
      </c>
      <c r="C23" s="241" t="s">
        <v>473</v>
      </c>
      <c r="D23" s="249"/>
      <c r="E23" s="247">
        <f>SUM(E22+E21+E17+E16+E12+E9)</f>
        <v>21634.675138666666</v>
      </c>
    </row>
    <row r="24" spans="2:5" x14ac:dyDescent="0.2">
      <c r="B24" s="239" t="s">
        <v>474</v>
      </c>
      <c r="C24" s="239"/>
      <c r="D24" s="250"/>
      <c r="E24" s="248"/>
    </row>
    <row r="25" spans="2:5" x14ac:dyDescent="0.2">
      <c r="B25" s="240" t="s">
        <v>475</v>
      </c>
      <c r="C25" s="241" t="s">
        <v>476</v>
      </c>
      <c r="D25" s="257">
        <v>3581</v>
      </c>
      <c r="E25" s="247">
        <v>339</v>
      </c>
    </row>
    <row r="26" spans="2:5" x14ac:dyDescent="0.2">
      <c r="B26" s="240" t="s">
        <v>477</v>
      </c>
      <c r="C26" s="241" t="s">
        <v>478</v>
      </c>
      <c r="D26" s="257">
        <v>3767</v>
      </c>
      <c r="E26" s="247">
        <v>3147</v>
      </c>
    </row>
    <row r="27" spans="2:5" x14ac:dyDescent="0.2">
      <c r="B27" s="240" t="s">
        <v>479</v>
      </c>
      <c r="C27" s="241" t="s">
        <v>480</v>
      </c>
      <c r="D27" s="257">
        <v>1936</v>
      </c>
      <c r="E27" s="247">
        <v>1936</v>
      </c>
    </row>
    <row r="28" spans="2:5" x14ac:dyDescent="0.2">
      <c r="B28" s="240" t="s">
        <v>481</v>
      </c>
      <c r="C28" s="241" t="s">
        <v>482</v>
      </c>
      <c r="D28" s="257">
        <f>SUM(D25:D27)</f>
        <v>9284</v>
      </c>
      <c r="E28" s="247">
        <f>SUM(E25:E27)</f>
        <v>5422</v>
      </c>
    </row>
    <row r="29" spans="2:5" x14ac:dyDescent="0.2">
      <c r="B29" s="240" t="s">
        <v>483</v>
      </c>
      <c r="C29" s="241" t="s">
        <v>484</v>
      </c>
      <c r="D29" s="258">
        <v>0</v>
      </c>
      <c r="E29" s="247">
        <v>0</v>
      </c>
    </row>
    <row r="30" spans="2:5" x14ac:dyDescent="0.2">
      <c r="B30" s="240" t="s">
        <v>485</v>
      </c>
      <c r="C30" s="241" t="s">
        <v>486</v>
      </c>
      <c r="D30" s="258">
        <v>0</v>
      </c>
      <c r="E30" s="247">
        <v>0</v>
      </c>
    </row>
    <row r="31" spans="2:5" x14ac:dyDescent="0.2">
      <c r="B31" s="240" t="s">
        <v>487</v>
      </c>
      <c r="C31" s="241" t="s">
        <v>488</v>
      </c>
      <c r="D31" s="258">
        <f>D28</f>
        <v>9284</v>
      </c>
      <c r="E31" s="259">
        <f>E28</f>
        <v>5422</v>
      </c>
    </row>
    <row r="32" spans="2:5" x14ac:dyDescent="0.2">
      <c r="B32" s="239"/>
      <c r="C32" s="239"/>
      <c r="D32" s="248"/>
      <c r="E32" s="248" t="s">
        <v>489</v>
      </c>
    </row>
    <row r="33" spans="2:5" x14ac:dyDescent="0.2">
      <c r="B33" s="241" t="s">
        <v>490</v>
      </c>
      <c r="C33" s="241" t="s">
        <v>491</v>
      </c>
      <c r="D33" s="249"/>
      <c r="E33" s="259">
        <f>E7</f>
        <v>31074</v>
      </c>
    </row>
    <row r="34" spans="2:5" x14ac:dyDescent="0.2">
      <c r="B34" s="241" t="s">
        <v>492</v>
      </c>
      <c r="C34" s="241" t="s">
        <v>493</v>
      </c>
      <c r="D34" s="249"/>
      <c r="E34" s="259">
        <f>E23-E28</f>
        <v>16212.675138666666</v>
      </c>
    </row>
    <row r="35" spans="2:5" ht="13.5" thickBot="1" x14ac:dyDescent="0.25">
      <c r="B35" s="305" t="s">
        <v>494</v>
      </c>
      <c r="C35" s="305" t="s">
        <v>495</v>
      </c>
      <c r="D35" s="306"/>
      <c r="E35" s="307">
        <f>E33/E34</f>
        <v>1.9166485317336428</v>
      </c>
    </row>
  </sheetData>
  <mergeCells count="1">
    <mergeCell ref="D2:E2"/>
  </mergeCells>
  <pageMargins left="0.7" right="0.7" top="0.75" bottom="0.75" header="0.3" footer="0.3"/>
  <pageSetup paperSize="9" orientation="portrait" r:id="rId1"/>
  <ignoredErrors>
    <ignoredError sqref="B7:B35" numberStoredAsText="1"/>
    <ignoredError sqref="D17:E17" formulaRange="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showGridLines="0" workbookViewId="0">
      <selection activeCell="B23" sqref="B23"/>
    </sheetView>
  </sheetViews>
  <sheetFormatPr defaultColWidth="6.85546875" defaultRowHeight="12.75" x14ac:dyDescent="0.2"/>
  <cols>
    <col min="1" max="1" width="3.42578125" customWidth="1"/>
    <col min="2" max="2" width="57.140625" bestFit="1" customWidth="1"/>
    <col min="3" max="3" width="89.5703125" bestFit="1" customWidth="1"/>
    <col min="5" max="5" width="16.85546875" customWidth="1"/>
  </cols>
  <sheetData>
    <row r="2" spans="2:3" ht="48" customHeight="1" x14ac:dyDescent="0.2">
      <c r="B2" s="302" t="s">
        <v>497</v>
      </c>
      <c r="C2" s="302"/>
    </row>
    <row r="3" spans="2:3" ht="30" customHeight="1" x14ac:dyDescent="0.2">
      <c r="B3" s="301"/>
      <c r="C3" s="301"/>
    </row>
    <row r="4" spans="2:3" x14ac:dyDescent="0.2">
      <c r="B4" s="242" t="s">
        <v>498</v>
      </c>
      <c r="C4" s="243" t="s">
        <v>499</v>
      </c>
    </row>
    <row r="5" spans="2:3" ht="25.5" x14ac:dyDescent="0.2">
      <c r="B5" s="244" t="s">
        <v>500</v>
      </c>
      <c r="C5" s="245" t="s">
        <v>501</v>
      </c>
    </row>
    <row r="6" spans="2:3" ht="25.5" x14ac:dyDescent="0.2">
      <c r="B6" s="244" t="s">
        <v>502</v>
      </c>
      <c r="C6" s="245" t="s">
        <v>503</v>
      </c>
    </row>
    <row r="7" spans="2:3" ht="25.5" x14ac:dyDescent="0.2">
      <c r="B7" s="244" t="s">
        <v>504</v>
      </c>
      <c r="C7" s="245" t="s">
        <v>505</v>
      </c>
    </row>
    <row r="8" spans="2:3" ht="39" thickBot="1" x14ac:dyDescent="0.25">
      <c r="B8" s="303" t="s">
        <v>506</v>
      </c>
      <c r="C8" s="304" t="s">
        <v>507</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showGridLines="0" workbookViewId="0">
      <selection activeCell="B3" sqref="B3:B4"/>
    </sheetView>
  </sheetViews>
  <sheetFormatPr defaultRowHeight="12.75" x14ac:dyDescent="0.2"/>
  <cols>
    <col min="1" max="1" width="3.7109375" customWidth="1"/>
    <col min="2" max="2" width="60.85546875" bestFit="1" customWidth="1"/>
    <col min="3" max="6" width="19.140625" customWidth="1"/>
  </cols>
  <sheetData>
    <row r="2" spans="2:6" ht="48" customHeight="1" x14ac:dyDescent="0.2">
      <c r="B2" s="289" t="s">
        <v>508</v>
      </c>
      <c r="C2" s="289"/>
      <c r="D2" s="289"/>
      <c r="E2" s="289"/>
      <c r="F2" s="289"/>
    </row>
    <row r="3" spans="2:6" x14ac:dyDescent="0.2">
      <c r="B3" s="344" t="s">
        <v>68</v>
      </c>
      <c r="C3" s="292"/>
      <c r="D3" s="292"/>
      <c r="E3" s="292"/>
      <c r="F3" s="292"/>
    </row>
    <row r="4" spans="2:6" ht="38.25" x14ac:dyDescent="0.2">
      <c r="B4" s="345"/>
      <c r="C4" s="253" t="s">
        <v>509</v>
      </c>
      <c r="D4" s="253" t="s">
        <v>510</v>
      </c>
      <c r="E4" s="253" t="s">
        <v>511</v>
      </c>
      <c r="F4" s="253" t="s">
        <v>512</v>
      </c>
    </row>
    <row r="5" spans="2:6" x14ac:dyDescent="0.2">
      <c r="B5" s="261" t="s">
        <v>513</v>
      </c>
      <c r="C5" s="262">
        <f>C6+C7+C8</f>
        <v>5383</v>
      </c>
      <c r="D5" s="263"/>
      <c r="E5" s="262">
        <f>E6+E7+E8</f>
        <v>133704</v>
      </c>
      <c r="F5" s="263"/>
    </row>
    <row r="6" spans="2:6" x14ac:dyDescent="0.2">
      <c r="B6" s="251" t="s">
        <v>514</v>
      </c>
      <c r="C6" s="252">
        <v>0</v>
      </c>
      <c r="D6" s="252">
        <v>0</v>
      </c>
      <c r="E6" s="252">
        <v>7786</v>
      </c>
      <c r="F6" s="252">
        <v>7786</v>
      </c>
    </row>
    <row r="7" spans="2:6" x14ac:dyDescent="0.2">
      <c r="B7" s="251" t="s">
        <v>198</v>
      </c>
      <c r="C7" s="252">
        <v>5277</v>
      </c>
      <c r="D7" s="252">
        <f>C7</f>
        <v>5277</v>
      </c>
      <c r="E7" s="252">
        <v>27041</v>
      </c>
      <c r="F7" s="252">
        <v>27041</v>
      </c>
    </row>
    <row r="8" spans="2:6" ht="13.5" thickBot="1" x14ac:dyDescent="0.25">
      <c r="B8" s="297" t="s">
        <v>51</v>
      </c>
      <c r="C8" s="299">
        <v>106</v>
      </c>
      <c r="D8" s="300"/>
      <c r="E8" s="299">
        <f>9300+74883+14694</f>
        <v>98877</v>
      </c>
      <c r="F8" s="300"/>
    </row>
    <row r="9" spans="2:6" x14ac:dyDescent="0.2">
      <c r="B9" s="254"/>
    </row>
    <row r="10" spans="2:6" x14ac:dyDescent="0.2">
      <c r="E10" s="260"/>
    </row>
    <row r="11" spans="2:6" x14ac:dyDescent="0.2">
      <c r="E11" s="260"/>
    </row>
    <row r="12" spans="2:6" x14ac:dyDescent="0.2">
      <c r="E12" s="260"/>
    </row>
  </sheetData>
  <mergeCells count="1">
    <mergeCell ref="B3:B4"/>
  </mergeCells>
  <conditionalFormatting sqref="C5:F8">
    <cfRule type="cellIs" dxfId="2" priority="1" stopIfTrue="1" operator="lessThan">
      <formula>0</formula>
    </cfRule>
  </conditionalFormatting>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showGridLines="0" workbookViewId="0">
      <selection activeCell="C3" sqref="C3:C4"/>
    </sheetView>
  </sheetViews>
  <sheetFormatPr defaultRowHeight="12.75" x14ac:dyDescent="0.2"/>
  <cols>
    <col min="1" max="1" width="3.28515625" customWidth="1"/>
    <col min="2" max="2" width="53.140625" customWidth="1"/>
    <col min="3" max="3" width="33.85546875" customWidth="1"/>
    <col min="4" max="4" width="31.28515625" customWidth="1"/>
  </cols>
  <sheetData>
    <row r="2" spans="2:4" ht="48" customHeight="1" x14ac:dyDescent="0.2">
      <c r="B2" s="289" t="s">
        <v>515</v>
      </c>
      <c r="C2" s="289"/>
      <c r="D2" s="289"/>
    </row>
    <row r="3" spans="2:4" ht="15" customHeight="1" x14ac:dyDescent="0.2">
      <c r="B3" s="346" t="s">
        <v>68</v>
      </c>
      <c r="C3" s="348" t="s">
        <v>516</v>
      </c>
      <c r="D3" s="348" t="s">
        <v>517</v>
      </c>
    </row>
    <row r="4" spans="2:4" ht="38.25" customHeight="1" x14ac:dyDescent="0.2">
      <c r="B4" s="347"/>
      <c r="C4" s="316"/>
      <c r="D4" s="316"/>
    </row>
    <row r="5" spans="2:4" x14ac:dyDescent="0.2">
      <c r="B5" s="206" t="s">
        <v>518</v>
      </c>
      <c r="C5" s="264">
        <v>10082</v>
      </c>
      <c r="D5" s="264">
        <v>9849</v>
      </c>
    </row>
    <row r="6" spans="2:4" x14ac:dyDescent="0.2">
      <c r="B6" s="251" t="s">
        <v>514</v>
      </c>
      <c r="C6" s="252">
        <v>0</v>
      </c>
      <c r="D6" s="252">
        <v>0</v>
      </c>
    </row>
    <row r="7" spans="2:4" x14ac:dyDescent="0.2">
      <c r="B7" s="251" t="s">
        <v>198</v>
      </c>
      <c r="C7" s="252">
        <v>10082</v>
      </c>
      <c r="D7" s="252">
        <v>9849</v>
      </c>
    </row>
    <row r="8" spans="2:4" ht="13.5" thickBot="1" x14ac:dyDescent="0.25">
      <c r="B8" s="297" t="s">
        <v>519</v>
      </c>
      <c r="C8" s="298">
        <v>0</v>
      </c>
      <c r="D8" s="298">
        <v>0</v>
      </c>
    </row>
  </sheetData>
  <mergeCells count="3">
    <mergeCell ref="B3:B4"/>
    <mergeCell ref="C3:C4"/>
    <mergeCell ref="D3:D4"/>
  </mergeCells>
  <conditionalFormatting sqref="C5:D8 C3:D3">
    <cfRule type="cellIs" dxfId="1" priority="3" stopIfTrue="1" operator="lessThan">
      <formula>0</formula>
    </cfRule>
  </conditionalFormatting>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
  <sheetViews>
    <sheetView showGridLines="0" workbookViewId="0">
      <selection activeCell="C4" sqref="C4"/>
    </sheetView>
  </sheetViews>
  <sheetFormatPr defaultRowHeight="12.75" x14ac:dyDescent="0.2"/>
  <cols>
    <col min="1" max="1" width="4" customWidth="1"/>
    <col min="2" max="2" width="58.85546875" customWidth="1"/>
    <col min="3" max="3" width="30.5703125" customWidth="1"/>
    <col min="4" max="4" width="36.7109375" customWidth="1"/>
  </cols>
  <sheetData>
    <row r="2" spans="2:4" ht="48" customHeight="1" x14ac:dyDescent="0.2">
      <c r="B2" s="289" t="s">
        <v>520</v>
      </c>
      <c r="C2" s="289"/>
      <c r="D2" s="289"/>
    </row>
    <row r="3" spans="2:4" ht="15" x14ac:dyDescent="0.2">
      <c r="B3" s="349" t="s">
        <v>68</v>
      </c>
      <c r="C3" s="293"/>
      <c r="D3" s="293"/>
    </row>
    <row r="4" spans="2:4" ht="38.25" x14ac:dyDescent="0.2">
      <c r="B4" s="350"/>
      <c r="C4" s="236" t="s">
        <v>521</v>
      </c>
      <c r="D4" s="236" t="s">
        <v>522</v>
      </c>
    </row>
    <row r="5" spans="2:4" ht="13.5" thickBot="1" x14ac:dyDescent="0.25">
      <c r="B5" s="294" t="s">
        <v>523</v>
      </c>
      <c r="C5" s="295">
        <v>14903</v>
      </c>
      <c r="D5" s="295">
        <v>16424</v>
      </c>
    </row>
  </sheetData>
  <mergeCells count="1">
    <mergeCell ref="B3:B4"/>
  </mergeCells>
  <conditionalFormatting sqref="C5:D5">
    <cfRule type="cellIs" dxfId="0" priority="1" stopIfTrue="1" operator="lessThan">
      <formula>0</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showGridLines="0" workbookViewId="0"/>
  </sheetViews>
  <sheetFormatPr defaultRowHeight="12.75" x14ac:dyDescent="0.2"/>
  <cols>
    <col min="1" max="1" width="3.28515625" customWidth="1"/>
    <col min="2" max="2" width="173.140625" customWidth="1"/>
  </cols>
  <sheetData>
    <row r="2" spans="2:2" ht="48" customHeight="1" x14ac:dyDescent="0.2">
      <c r="B2" s="289" t="s">
        <v>552</v>
      </c>
    </row>
    <row r="3" spans="2:2" ht="26.25" customHeight="1" x14ac:dyDescent="0.2">
      <c r="B3" s="296" t="s">
        <v>525</v>
      </c>
    </row>
    <row r="4" spans="2:2" ht="27" customHeight="1" x14ac:dyDescent="0.2">
      <c r="B4" s="266" t="s">
        <v>526</v>
      </c>
    </row>
    <row r="5" spans="2:2" ht="27" customHeight="1" x14ac:dyDescent="0.2">
      <c r="B5" s="266" t="s">
        <v>527</v>
      </c>
    </row>
    <row r="6" spans="2:2" ht="27" customHeight="1" thickBot="1" x14ac:dyDescent="0.25">
      <c r="B6" s="308" t="s">
        <v>528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workbookViewId="0"/>
  </sheetViews>
  <sheetFormatPr defaultRowHeight="12.75" x14ac:dyDescent="0.2"/>
  <cols>
    <col min="1" max="1" width="3.7109375" style="4" customWidth="1"/>
    <col min="2" max="2" width="4" style="4" customWidth="1"/>
    <col min="3" max="3" width="64.85546875" style="4" bestFit="1" customWidth="1"/>
    <col min="4" max="4" width="17.85546875" style="4" customWidth="1"/>
    <col min="5" max="5" width="19.28515625" style="4" customWidth="1"/>
    <col min="6" max="6" width="19.5703125" style="4" customWidth="1"/>
    <col min="7" max="7" width="15" style="4" customWidth="1"/>
    <col min="8" max="16384" width="9.140625" style="4"/>
  </cols>
  <sheetData>
    <row r="1" spans="2:9" ht="21" customHeight="1" x14ac:dyDescent="0.2"/>
    <row r="2" spans="2:9" ht="48" customHeight="1" x14ac:dyDescent="0.2">
      <c r="B2" s="313" t="s">
        <v>95</v>
      </c>
      <c r="C2" s="313"/>
      <c r="D2" s="313"/>
      <c r="E2" s="57"/>
      <c r="F2" s="57"/>
    </row>
    <row r="3" spans="2:9" ht="27" customHeight="1" x14ac:dyDescent="0.2">
      <c r="B3" s="315" t="s">
        <v>68</v>
      </c>
      <c r="C3" s="315"/>
      <c r="D3" s="316" t="s">
        <v>98</v>
      </c>
      <c r="E3" s="316"/>
      <c r="F3" s="106" t="s">
        <v>99</v>
      </c>
      <c r="I3" s="4" t="s">
        <v>41</v>
      </c>
    </row>
    <row r="4" spans="2:9" ht="22.5" customHeight="1" x14ac:dyDescent="0.2">
      <c r="B4" s="315"/>
      <c r="C4" s="315"/>
      <c r="D4" s="107" t="s">
        <v>96</v>
      </c>
      <c r="E4" s="107" t="s">
        <v>97</v>
      </c>
      <c r="F4" s="107" t="s">
        <v>96</v>
      </c>
    </row>
    <row r="5" spans="2:9" x14ac:dyDescent="0.2">
      <c r="B5" s="41">
        <v>1</v>
      </c>
      <c r="C5" s="23" t="s">
        <v>87</v>
      </c>
      <c r="D5" s="29">
        <f>+D6+D7+D8</f>
        <v>40221</v>
      </c>
      <c r="E5" s="29">
        <v>41072.36985994233</v>
      </c>
      <c r="F5" s="29">
        <f>D5*0.08</f>
        <v>3217.6800000000003</v>
      </c>
    </row>
    <row r="6" spans="2:9" x14ac:dyDescent="0.2">
      <c r="B6" s="41">
        <v>2</v>
      </c>
      <c r="C6" s="24" t="s">
        <v>100</v>
      </c>
      <c r="D6" s="25">
        <v>4541</v>
      </c>
      <c r="E6" s="25">
        <v>4319</v>
      </c>
      <c r="F6" s="25">
        <v>363</v>
      </c>
    </row>
    <row r="7" spans="2:9" x14ac:dyDescent="0.2">
      <c r="B7" s="41">
        <v>3</v>
      </c>
      <c r="C7" s="24" t="s">
        <v>101</v>
      </c>
      <c r="D7" s="25">
        <v>27410</v>
      </c>
      <c r="E7" s="25">
        <v>28352</v>
      </c>
      <c r="F7" s="25">
        <v>2193</v>
      </c>
    </row>
    <row r="8" spans="2:9" x14ac:dyDescent="0.2">
      <c r="B8" s="41">
        <v>4</v>
      </c>
      <c r="C8" s="24" t="s">
        <v>102</v>
      </c>
      <c r="D8" s="25">
        <v>8270</v>
      </c>
      <c r="E8" s="25">
        <v>8401</v>
      </c>
      <c r="F8" s="25">
        <v>662</v>
      </c>
    </row>
    <row r="9" spans="2:9" x14ac:dyDescent="0.2">
      <c r="B9" s="41">
        <v>5</v>
      </c>
      <c r="C9" s="24" t="s">
        <v>103</v>
      </c>
      <c r="D9" s="25"/>
      <c r="E9" s="25"/>
      <c r="F9" s="25"/>
    </row>
    <row r="10" spans="2:9" x14ac:dyDescent="0.2">
      <c r="B10" s="46">
        <v>6</v>
      </c>
      <c r="C10" s="47" t="s">
        <v>88</v>
      </c>
      <c r="D10" s="48">
        <f>+D11+D12+D13+D14+D15+D16</f>
        <v>1700</v>
      </c>
      <c r="E10" s="48">
        <v>2082.6289162677613</v>
      </c>
      <c r="F10" s="48">
        <f>D10*0.08</f>
        <v>136</v>
      </c>
    </row>
    <row r="11" spans="2:9" x14ac:dyDescent="0.2">
      <c r="B11" s="41">
        <v>7</v>
      </c>
      <c r="C11" s="24" t="s">
        <v>104</v>
      </c>
      <c r="D11" s="25">
        <v>722</v>
      </c>
      <c r="E11" s="25">
        <v>1138</v>
      </c>
      <c r="F11" s="25">
        <v>58</v>
      </c>
    </row>
    <row r="12" spans="2:9" x14ac:dyDescent="0.2">
      <c r="B12" s="41">
        <v>8</v>
      </c>
      <c r="C12" s="24" t="s">
        <v>105</v>
      </c>
      <c r="D12" s="25"/>
      <c r="E12" s="25"/>
      <c r="F12" s="25"/>
    </row>
    <row r="13" spans="2:9" x14ac:dyDescent="0.2">
      <c r="B13" s="41">
        <v>9</v>
      </c>
      <c r="C13" s="24" t="s">
        <v>100</v>
      </c>
      <c r="D13" s="25"/>
      <c r="E13" s="25"/>
      <c r="F13" s="25"/>
    </row>
    <row r="14" spans="2:9" x14ac:dyDescent="0.2">
      <c r="B14" s="41">
        <v>10</v>
      </c>
      <c r="C14" s="24" t="s">
        <v>106</v>
      </c>
      <c r="D14" s="25"/>
      <c r="E14" s="25"/>
      <c r="F14" s="25"/>
    </row>
    <row r="15" spans="2:9" x14ac:dyDescent="0.2">
      <c r="B15" s="41">
        <v>11</v>
      </c>
      <c r="C15" s="24" t="s">
        <v>107</v>
      </c>
      <c r="D15" s="25"/>
      <c r="E15" s="25"/>
      <c r="F15" s="25"/>
    </row>
    <row r="16" spans="2:9" x14ac:dyDescent="0.2">
      <c r="B16" s="41">
        <v>12</v>
      </c>
      <c r="C16" s="24" t="s">
        <v>108</v>
      </c>
      <c r="D16" s="25">
        <v>978</v>
      </c>
      <c r="E16" s="25">
        <v>945</v>
      </c>
      <c r="F16" s="25">
        <v>78</v>
      </c>
    </row>
    <row r="17" spans="2:6" x14ac:dyDescent="0.2">
      <c r="B17" s="42">
        <v>13</v>
      </c>
      <c r="C17" s="26" t="s">
        <v>89</v>
      </c>
      <c r="D17" s="28"/>
      <c r="E17" s="28"/>
      <c r="F17" s="28"/>
    </row>
    <row r="18" spans="2:6" x14ac:dyDescent="0.2">
      <c r="B18" s="46">
        <v>14</v>
      </c>
      <c r="C18" s="47" t="s">
        <v>90</v>
      </c>
      <c r="D18" s="48"/>
      <c r="E18" s="48"/>
      <c r="F18" s="48"/>
    </row>
    <row r="19" spans="2:6" x14ac:dyDescent="0.2">
      <c r="B19" s="41">
        <v>15</v>
      </c>
      <c r="C19" s="24" t="s">
        <v>109</v>
      </c>
      <c r="D19" s="25"/>
      <c r="E19" s="25"/>
      <c r="F19" s="25"/>
    </row>
    <row r="20" spans="2:6" x14ac:dyDescent="0.2">
      <c r="B20" s="41">
        <v>16</v>
      </c>
      <c r="C20" s="24" t="s">
        <v>110</v>
      </c>
      <c r="D20" s="25"/>
      <c r="E20" s="25"/>
      <c r="F20" s="25"/>
    </row>
    <row r="21" spans="2:6" x14ac:dyDescent="0.2">
      <c r="B21" s="41">
        <v>17</v>
      </c>
      <c r="C21" s="24" t="s">
        <v>111</v>
      </c>
      <c r="D21" s="25"/>
      <c r="E21" s="25"/>
      <c r="F21" s="25"/>
    </row>
    <row r="22" spans="2:6" x14ac:dyDescent="0.2">
      <c r="B22" s="41">
        <v>18</v>
      </c>
      <c r="C22" s="24" t="s">
        <v>112</v>
      </c>
      <c r="D22" s="25"/>
      <c r="E22" s="25"/>
      <c r="F22" s="25"/>
    </row>
    <row r="23" spans="2:6" x14ac:dyDescent="0.2">
      <c r="B23" s="46">
        <v>19</v>
      </c>
      <c r="C23" s="47" t="s">
        <v>91</v>
      </c>
      <c r="D23" s="48">
        <f>+D24+D25</f>
        <v>6239</v>
      </c>
      <c r="E23" s="48">
        <f>+E24+E25</f>
        <v>6403</v>
      </c>
      <c r="F23" s="48">
        <f>+F24+F25</f>
        <v>499</v>
      </c>
    </row>
    <row r="24" spans="2:6" x14ac:dyDescent="0.2">
      <c r="B24" s="41">
        <v>20</v>
      </c>
      <c r="C24" s="24" t="s">
        <v>100</v>
      </c>
      <c r="D24" s="25">
        <v>6239</v>
      </c>
      <c r="E24" s="25">
        <v>6403</v>
      </c>
      <c r="F24" s="25">
        <v>499</v>
      </c>
    </row>
    <row r="25" spans="2:6" x14ac:dyDescent="0.2">
      <c r="B25" s="41">
        <v>21</v>
      </c>
      <c r="C25" s="24" t="s">
        <v>113</v>
      </c>
      <c r="D25" s="25"/>
      <c r="E25" s="25"/>
      <c r="F25" s="25"/>
    </row>
    <row r="26" spans="2:6" x14ac:dyDescent="0.2">
      <c r="B26" s="42">
        <v>22</v>
      </c>
      <c r="C26" s="26" t="s">
        <v>92</v>
      </c>
      <c r="D26" s="27"/>
      <c r="E26" s="27"/>
      <c r="F26" s="27"/>
    </row>
    <row r="27" spans="2:6" x14ac:dyDescent="0.2">
      <c r="B27" s="46">
        <v>23</v>
      </c>
      <c r="C27" s="47" t="s">
        <v>93</v>
      </c>
      <c r="D27" s="48">
        <f>+D28+D29+D30</f>
        <v>8024</v>
      </c>
      <c r="E27" s="48">
        <f>+E28+E29+E30</f>
        <v>8026</v>
      </c>
      <c r="F27" s="48">
        <f>+F28+F29+F30</f>
        <v>642</v>
      </c>
    </row>
    <row r="28" spans="2:6" x14ac:dyDescent="0.2">
      <c r="B28" s="41">
        <v>24</v>
      </c>
      <c r="C28" s="24" t="s">
        <v>114</v>
      </c>
      <c r="D28" s="25"/>
      <c r="E28" s="25"/>
      <c r="F28" s="25"/>
    </row>
    <row r="29" spans="2:6" x14ac:dyDescent="0.2">
      <c r="B29" s="41">
        <v>25</v>
      </c>
      <c r="C29" s="24" t="s">
        <v>112</v>
      </c>
      <c r="D29" s="25">
        <v>8024</v>
      </c>
      <c r="E29" s="25">
        <v>8026</v>
      </c>
      <c r="F29" s="25">
        <v>642</v>
      </c>
    </row>
    <row r="30" spans="2:6" x14ac:dyDescent="0.2">
      <c r="B30" s="41">
        <v>26</v>
      </c>
      <c r="C30" s="24" t="s">
        <v>115</v>
      </c>
      <c r="D30" s="25"/>
      <c r="E30" s="25"/>
      <c r="F30" s="25"/>
    </row>
    <row r="31" spans="2:6" x14ac:dyDescent="0.2">
      <c r="B31" s="41">
        <v>27</v>
      </c>
      <c r="C31" s="24" t="s">
        <v>116</v>
      </c>
      <c r="D31" s="25">
        <v>2705</v>
      </c>
      <c r="E31" s="25">
        <v>2509</v>
      </c>
      <c r="F31" s="25">
        <v>216</v>
      </c>
    </row>
    <row r="32" spans="2:6" x14ac:dyDescent="0.2">
      <c r="B32" s="42">
        <v>28</v>
      </c>
      <c r="C32" s="26" t="s">
        <v>94</v>
      </c>
      <c r="D32" s="27"/>
      <c r="E32" s="27"/>
      <c r="F32" s="27"/>
    </row>
    <row r="33" spans="2:6" ht="13.5" thickBot="1" x14ac:dyDescent="0.25">
      <c r="B33" s="43">
        <v>29</v>
      </c>
      <c r="C33" s="44" t="s">
        <v>72</v>
      </c>
      <c r="D33" s="45">
        <f>+D5+D10+D17+D18+D23+D26+D27+D32+D31</f>
        <v>58889</v>
      </c>
      <c r="E33" s="45">
        <f>+E5+E10+E17+E18+E23+E26+E27+E32+E31</f>
        <v>60092.998776210094</v>
      </c>
      <c r="F33" s="45">
        <f>+F5+F10+F17+F18+F23+F26+F27+F32+F31</f>
        <v>4710.68</v>
      </c>
    </row>
  </sheetData>
  <mergeCells count="3">
    <mergeCell ref="B2:D2"/>
    <mergeCell ref="B3:C4"/>
    <mergeCell ref="D3:E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workbookViewId="0"/>
  </sheetViews>
  <sheetFormatPr defaultRowHeight="12.75" x14ac:dyDescent="0.2"/>
  <cols>
    <col min="1" max="1" width="3.7109375" style="4" customWidth="1"/>
    <col min="2" max="2" width="5.28515625" style="4" customWidth="1"/>
    <col min="3" max="3" width="32.85546875" style="4" customWidth="1"/>
    <col min="4" max="4" width="23.85546875" style="4" customWidth="1"/>
    <col min="5" max="5" width="21.7109375" style="4" customWidth="1"/>
    <col min="6" max="16384" width="9.140625" style="4"/>
  </cols>
  <sheetData>
    <row r="1" spans="2:5" ht="21" customHeight="1" x14ac:dyDescent="0.2">
      <c r="B1" s="313"/>
      <c r="C1" s="313"/>
      <c r="D1" s="313"/>
    </row>
    <row r="2" spans="2:5" ht="48" customHeight="1" x14ac:dyDescent="0.2">
      <c r="B2" s="313" t="s">
        <v>14</v>
      </c>
      <c r="C2" s="313"/>
      <c r="D2" s="313"/>
      <c r="E2" s="317"/>
    </row>
    <row r="3" spans="2:5" ht="36" customHeight="1" x14ac:dyDescent="0.2">
      <c r="B3" s="31" t="s">
        <v>68</v>
      </c>
      <c r="C3" s="19"/>
      <c r="D3" s="54" t="s">
        <v>118</v>
      </c>
      <c r="E3" s="54" t="s">
        <v>117</v>
      </c>
    </row>
    <row r="4" spans="2:5" x14ac:dyDescent="0.2">
      <c r="B4" s="37">
        <v>1</v>
      </c>
      <c r="C4" s="69" t="s">
        <v>120</v>
      </c>
      <c r="D4" s="83"/>
      <c r="E4" s="84"/>
    </row>
    <row r="5" spans="2:5" x14ac:dyDescent="0.2">
      <c r="B5" s="37">
        <v>2</v>
      </c>
      <c r="C5" s="69" t="s">
        <v>121</v>
      </c>
      <c r="D5" s="83"/>
      <c r="E5" s="84"/>
    </row>
    <row r="6" spans="2:5" x14ac:dyDescent="0.2">
      <c r="B6" s="37">
        <v>3</v>
      </c>
      <c r="C6" s="69" t="s">
        <v>122</v>
      </c>
      <c r="D6" s="83">
        <v>95789</v>
      </c>
      <c r="E6" s="83">
        <v>95789</v>
      </c>
    </row>
    <row r="7" spans="2:5" x14ac:dyDescent="0.2">
      <c r="B7" s="49">
        <v>4</v>
      </c>
      <c r="C7" s="50" t="s">
        <v>123</v>
      </c>
      <c r="D7" s="85"/>
      <c r="E7" s="85"/>
    </row>
    <row r="8" spans="2:5" x14ac:dyDescent="0.2">
      <c r="B8" s="49">
        <v>5</v>
      </c>
      <c r="C8" s="50" t="s">
        <v>124</v>
      </c>
      <c r="D8" s="85">
        <v>47209</v>
      </c>
      <c r="E8" s="85">
        <v>47104</v>
      </c>
    </row>
    <row r="9" spans="2:5" x14ac:dyDescent="0.2">
      <c r="B9" s="37">
        <v>6</v>
      </c>
      <c r="C9" s="69" t="s">
        <v>125</v>
      </c>
      <c r="D9" s="83">
        <f>+D10+D13+D17+D14</f>
        <v>30185</v>
      </c>
      <c r="E9" s="83">
        <f>+E10+E13+E17+E14</f>
        <v>32176.025258563073</v>
      </c>
    </row>
    <row r="10" spans="2:5" x14ac:dyDescent="0.2">
      <c r="B10" s="49">
        <v>7</v>
      </c>
      <c r="C10" s="50" t="s">
        <v>126</v>
      </c>
      <c r="D10" s="85">
        <f>+D11+D12</f>
        <v>16807</v>
      </c>
      <c r="E10" s="85">
        <f>+E11+E12</f>
        <v>18917.05347155112</v>
      </c>
    </row>
    <row r="11" spans="2:5" x14ac:dyDescent="0.2">
      <c r="B11" s="49">
        <v>8</v>
      </c>
      <c r="C11" s="51" t="s">
        <v>127</v>
      </c>
      <c r="D11" s="85">
        <v>731</v>
      </c>
      <c r="E11" s="85">
        <v>778.82325839314171</v>
      </c>
    </row>
    <row r="12" spans="2:5" x14ac:dyDescent="0.2">
      <c r="B12" s="49">
        <v>9</v>
      </c>
      <c r="C12" s="51" t="s">
        <v>128</v>
      </c>
      <c r="D12" s="85">
        <v>16076</v>
      </c>
      <c r="E12" s="85">
        <v>18138.230213157978</v>
      </c>
    </row>
    <row r="13" spans="2:5" x14ac:dyDescent="0.2">
      <c r="B13" s="49">
        <v>10</v>
      </c>
      <c r="C13" s="50" t="s">
        <v>129</v>
      </c>
      <c r="D13" s="85"/>
      <c r="E13" s="85"/>
    </row>
    <row r="14" spans="2:5" x14ac:dyDescent="0.2">
      <c r="B14" s="49">
        <v>11</v>
      </c>
      <c r="C14" s="50" t="s">
        <v>130</v>
      </c>
      <c r="D14" s="85">
        <f>+D15+D16</f>
        <v>13378</v>
      </c>
      <c r="E14" s="85">
        <f>+E15+E16</f>
        <v>13258.971787011955</v>
      </c>
    </row>
    <row r="15" spans="2:5" x14ac:dyDescent="0.2">
      <c r="B15" s="49">
        <v>12</v>
      </c>
      <c r="C15" s="51" t="s">
        <v>127</v>
      </c>
      <c r="D15" s="85">
        <v>673</v>
      </c>
      <c r="E15" s="85">
        <v>697.78268503397339</v>
      </c>
    </row>
    <row r="16" spans="2:5" x14ac:dyDescent="0.2">
      <c r="B16" s="49">
        <v>13</v>
      </c>
      <c r="C16" s="51" t="s">
        <v>128</v>
      </c>
      <c r="D16" s="85">
        <v>12705</v>
      </c>
      <c r="E16" s="85">
        <v>12561.189101977981</v>
      </c>
    </row>
    <row r="17" spans="2:5" x14ac:dyDescent="0.2">
      <c r="B17" s="37">
        <v>14</v>
      </c>
      <c r="C17" s="69" t="s">
        <v>131</v>
      </c>
      <c r="D17" s="83"/>
      <c r="E17" s="83"/>
    </row>
    <row r="18" spans="2:5" x14ac:dyDescent="0.2">
      <c r="B18" s="39">
        <v>15</v>
      </c>
      <c r="C18" s="26" t="s">
        <v>132</v>
      </c>
      <c r="D18" s="86">
        <f>+D4+D5+D6+D11+D12+D13+D15+D16+D17</f>
        <v>125974</v>
      </c>
      <c r="E18" s="86">
        <f>+E4+E5+E6+E11+E12+E13+E15+E16+E17</f>
        <v>127965.02525856308</v>
      </c>
    </row>
    <row r="19" spans="2:5" x14ac:dyDescent="0.2">
      <c r="B19" s="37">
        <v>16</v>
      </c>
      <c r="C19" s="69" t="s">
        <v>120</v>
      </c>
      <c r="D19" s="83">
        <v>7459</v>
      </c>
      <c r="E19" s="83">
        <v>5916</v>
      </c>
    </row>
    <row r="20" spans="2:5" ht="12.75" customHeight="1" x14ac:dyDescent="0.2">
      <c r="B20" s="37">
        <v>17</v>
      </c>
      <c r="C20" s="69" t="s">
        <v>133</v>
      </c>
      <c r="D20" s="83">
        <v>787</v>
      </c>
      <c r="E20" s="83">
        <v>979</v>
      </c>
    </row>
    <row r="21" spans="2:5" x14ac:dyDescent="0.2">
      <c r="B21" s="37">
        <v>18</v>
      </c>
      <c r="C21" s="69" t="s">
        <v>134</v>
      </c>
      <c r="D21" s="83"/>
      <c r="E21" s="83"/>
    </row>
    <row r="22" spans="2:5" x14ac:dyDescent="0.2">
      <c r="B22" s="37">
        <v>19</v>
      </c>
      <c r="C22" s="69" t="s">
        <v>135</v>
      </c>
      <c r="D22" s="83"/>
      <c r="E22" s="83"/>
    </row>
    <row r="23" spans="2:5" x14ac:dyDescent="0.2">
      <c r="B23" s="37">
        <v>20</v>
      </c>
      <c r="C23" s="69" t="s">
        <v>136</v>
      </c>
      <c r="D23" s="83"/>
      <c r="E23" s="83"/>
    </row>
    <row r="24" spans="2:5" x14ac:dyDescent="0.2">
      <c r="B24" s="37">
        <v>21</v>
      </c>
      <c r="C24" s="69" t="s">
        <v>121</v>
      </c>
      <c r="D24" s="83">
        <v>10373</v>
      </c>
      <c r="E24" s="83">
        <v>9102</v>
      </c>
    </row>
    <row r="25" spans="2:5" x14ac:dyDescent="0.2">
      <c r="B25" s="37">
        <v>22</v>
      </c>
      <c r="C25" s="69" t="s">
        <v>122</v>
      </c>
      <c r="D25" s="83">
        <v>613</v>
      </c>
      <c r="E25" s="83">
        <v>621</v>
      </c>
    </row>
    <row r="26" spans="2:5" x14ac:dyDescent="0.2">
      <c r="B26" s="49">
        <v>23</v>
      </c>
      <c r="C26" s="50" t="s">
        <v>124</v>
      </c>
      <c r="D26" s="85">
        <v>595</v>
      </c>
      <c r="E26" s="85">
        <v>602</v>
      </c>
    </row>
    <row r="27" spans="2:5" x14ac:dyDescent="0.2">
      <c r="B27" s="37">
        <v>24</v>
      </c>
      <c r="C27" s="69" t="s">
        <v>125</v>
      </c>
      <c r="D27" s="83">
        <v>971</v>
      </c>
      <c r="E27" s="83">
        <v>927</v>
      </c>
    </row>
    <row r="28" spans="2:5" x14ac:dyDescent="0.2">
      <c r="B28" s="49">
        <v>25</v>
      </c>
      <c r="C28" s="50" t="s">
        <v>124</v>
      </c>
      <c r="D28" s="85">
        <v>863</v>
      </c>
      <c r="E28" s="85">
        <v>816</v>
      </c>
    </row>
    <row r="29" spans="2:5" x14ac:dyDescent="0.2">
      <c r="B29" s="37">
        <v>26</v>
      </c>
      <c r="C29" s="52" t="s">
        <v>137</v>
      </c>
      <c r="D29" s="83"/>
      <c r="E29" s="83"/>
    </row>
    <row r="30" spans="2:5" x14ac:dyDescent="0.2">
      <c r="B30" s="49">
        <v>27</v>
      </c>
      <c r="C30" s="50" t="s">
        <v>124</v>
      </c>
      <c r="D30" s="83"/>
      <c r="E30" s="83"/>
    </row>
    <row r="31" spans="2:5" x14ac:dyDescent="0.2">
      <c r="B31" s="37">
        <v>28</v>
      </c>
      <c r="C31" s="69" t="s">
        <v>138</v>
      </c>
      <c r="D31" s="83">
        <v>2</v>
      </c>
      <c r="E31" s="83">
        <v>2</v>
      </c>
    </row>
    <row r="32" spans="2:5" x14ac:dyDescent="0.2">
      <c r="B32" s="37">
        <v>29</v>
      </c>
      <c r="C32" s="52" t="s">
        <v>139</v>
      </c>
      <c r="D32" s="83"/>
      <c r="E32" s="83"/>
    </row>
    <row r="33" spans="2:5" x14ac:dyDescent="0.2">
      <c r="B33" s="37">
        <v>30</v>
      </c>
      <c r="C33" s="69" t="s">
        <v>140</v>
      </c>
      <c r="D33" s="83"/>
      <c r="E33" s="83"/>
    </row>
    <row r="34" spans="2:5" ht="24" x14ac:dyDescent="0.2">
      <c r="B34" s="37">
        <v>31</v>
      </c>
      <c r="C34" s="69" t="s">
        <v>141</v>
      </c>
      <c r="D34" s="83"/>
      <c r="E34" s="83"/>
    </row>
    <row r="35" spans="2:5" x14ac:dyDescent="0.2">
      <c r="B35" s="37">
        <v>32</v>
      </c>
      <c r="C35" s="69" t="s">
        <v>142</v>
      </c>
      <c r="D35" s="83"/>
      <c r="E35" s="83"/>
    </row>
    <row r="36" spans="2:5" x14ac:dyDescent="0.2">
      <c r="B36" s="37">
        <v>33</v>
      </c>
      <c r="C36" s="69" t="s">
        <v>143</v>
      </c>
      <c r="D36" s="83">
        <v>1339</v>
      </c>
      <c r="E36" s="83">
        <v>1264</v>
      </c>
    </row>
    <row r="37" spans="2:5" x14ac:dyDescent="0.2">
      <c r="B37" s="37">
        <v>34</v>
      </c>
      <c r="C37" s="69" t="s">
        <v>144</v>
      </c>
      <c r="D37" s="83">
        <v>2158</v>
      </c>
      <c r="E37" s="83">
        <v>2130</v>
      </c>
    </row>
    <row r="38" spans="2:5" x14ac:dyDescent="0.2">
      <c r="B38" s="39">
        <v>35</v>
      </c>
      <c r="C38" s="26" t="s">
        <v>145</v>
      </c>
      <c r="D38" s="86">
        <f>+D19+D20+D21+D22+D23+D24+D25+D27+D29+D31+D32+D33+D34+D35+D36+D37</f>
        <v>23702</v>
      </c>
      <c r="E38" s="86">
        <v>20941</v>
      </c>
    </row>
    <row r="39" spans="2:5" ht="13.5" thickBot="1" x14ac:dyDescent="0.25">
      <c r="B39" s="53">
        <v>36</v>
      </c>
      <c r="C39" s="44" t="s">
        <v>72</v>
      </c>
      <c r="D39" s="87">
        <f>+D38+D18</f>
        <v>149676</v>
      </c>
      <c r="E39" s="87">
        <f>+E38+E18</f>
        <v>148906.02525856308</v>
      </c>
    </row>
    <row r="40" spans="2:5" x14ac:dyDescent="0.2">
      <c r="B40" s="88"/>
      <c r="C40" s="88"/>
      <c r="D40" s="88"/>
      <c r="E40" s="88"/>
    </row>
    <row r="41" spans="2:5" x14ac:dyDescent="0.2">
      <c r="B41" s="88"/>
      <c r="C41" s="88"/>
      <c r="E41" s="88"/>
    </row>
  </sheetData>
  <mergeCells count="2">
    <mergeCell ref="B1:D1"/>
    <mergeCell ref="B2:E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workbookViewId="0"/>
  </sheetViews>
  <sheetFormatPr defaultRowHeight="12.75" x14ac:dyDescent="0.2"/>
  <cols>
    <col min="1" max="1" width="3.7109375" style="4" customWidth="1"/>
    <col min="2" max="2" width="6.140625" style="4" customWidth="1"/>
    <col min="3" max="3" width="35" style="4" customWidth="1"/>
    <col min="4" max="6" width="13.28515625" style="4" bestFit="1" customWidth="1"/>
    <col min="7" max="7" width="12" style="4" customWidth="1"/>
    <col min="8" max="8" width="11" style="4" customWidth="1"/>
    <col min="9" max="9" width="14.7109375" style="4" bestFit="1" customWidth="1"/>
    <col min="10" max="10" width="13.28515625" style="4" bestFit="1" customWidth="1"/>
    <col min="11" max="16384" width="9.140625" style="4"/>
  </cols>
  <sheetData>
    <row r="1" spans="2:10" ht="21" customHeight="1" x14ac:dyDescent="0.2"/>
    <row r="2" spans="2:10" ht="48" customHeight="1" x14ac:dyDescent="0.2">
      <c r="B2" s="313" t="s">
        <v>152</v>
      </c>
      <c r="C2" s="313"/>
      <c r="D2" s="313"/>
      <c r="E2" s="313"/>
      <c r="F2" s="313"/>
      <c r="G2" s="313"/>
      <c r="H2" s="313"/>
      <c r="I2" s="313"/>
      <c r="J2" s="313"/>
    </row>
    <row r="3" spans="2:10" x14ac:dyDescent="0.2">
      <c r="B3" s="19"/>
      <c r="C3" s="19"/>
      <c r="D3" s="318" t="s">
        <v>153</v>
      </c>
      <c r="E3" s="318"/>
      <c r="F3" s="318"/>
      <c r="G3" s="318"/>
      <c r="H3" s="318"/>
      <c r="I3" s="318"/>
      <c r="J3" s="318"/>
    </row>
    <row r="4" spans="2:10" ht="38.25" x14ac:dyDescent="0.2">
      <c r="B4" s="31" t="s">
        <v>68</v>
      </c>
      <c r="C4" s="54"/>
      <c r="D4" s="89" t="s">
        <v>146</v>
      </c>
      <c r="E4" s="90" t="s">
        <v>147</v>
      </c>
      <c r="F4" s="89" t="s">
        <v>148</v>
      </c>
      <c r="G4" s="89" t="s">
        <v>149</v>
      </c>
      <c r="H4" s="89" t="s">
        <v>150</v>
      </c>
      <c r="I4" s="91" t="s">
        <v>151</v>
      </c>
      <c r="J4" s="70" t="s">
        <v>72</v>
      </c>
    </row>
    <row r="5" spans="2:10" x14ac:dyDescent="0.2">
      <c r="B5" s="37">
        <v>1</v>
      </c>
      <c r="C5" s="69" t="s">
        <v>120</v>
      </c>
      <c r="D5" s="73"/>
      <c r="E5" s="92"/>
      <c r="F5" s="73"/>
      <c r="G5" s="73"/>
      <c r="H5" s="93"/>
      <c r="I5" s="94"/>
      <c r="J5" s="73"/>
    </row>
    <row r="6" spans="2:10" x14ac:dyDescent="0.2">
      <c r="B6" s="37">
        <v>2</v>
      </c>
      <c r="C6" s="69" t="s">
        <v>121</v>
      </c>
      <c r="D6" s="73"/>
      <c r="E6" s="92"/>
      <c r="F6" s="73"/>
      <c r="G6" s="73"/>
      <c r="H6" s="93"/>
      <c r="I6" s="94"/>
      <c r="J6" s="73"/>
    </row>
    <row r="7" spans="2:10" x14ac:dyDescent="0.2">
      <c r="B7" s="37">
        <v>3</v>
      </c>
      <c r="C7" s="69" t="s">
        <v>122</v>
      </c>
      <c r="D7" s="74">
        <v>95719</v>
      </c>
      <c r="E7" s="95">
        <v>85211</v>
      </c>
      <c r="F7" s="74">
        <v>5293</v>
      </c>
      <c r="G7" s="74">
        <v>1471</v>
      </c>
      <c r="H7" s="96">
        <v>3744</v>
      </c>
      <c r="I7" s="97">
        <v>70</v>
      </c>
      <c r="J7" s="74">
        <f>SUM(E7:I7)</f>
        <v>95789</v>
      </c>
    </row>
    <row r="8" spans="2:10" x14ac:dyDescent="0.2">
      <c r="B8" s="37">
        <v>4</v>
      </c>
      <c r="C8" s="69" t="s">
        <v>125</v>
      </c>
      <c r="D8" s="74">
        <v>30153</v>
      </c>
      <c r="E8" s="95">
        <v>29081</v>
      </c>
      <c r="F8" s="74">
        <v>419</v>
      </c>
      <c r="G8" s="74">
        <v>203</v>
      </c>
      <c r="H8" s="96">
        <v>450</v>
      </c>
      <c r="I8" s="97">
        <v>32</v>
      </c>
      <c r="J8" s="74">
        <f t="shared" ref="J8:J27" si="0">SUM(E8:I8)</f>
        <v>30185</v>
      </c>
    </row>
    <row r="9" spans="2:10" x14ac:dyDescent="0.2">
      <c r="B9" s="37">
        <v>5</v>
      </c>
      <c r="C9" s="69" t="s">
        <v>131</v>
      </c>
      <c r="D9" s="73"/>
      <c r="E9" s="92"/>
      <c r="F9" s="73"/>
      <c r="G9" s="73"/>
      <c r="H9" s="93"/>
      <c r="I9" s="94"/>
      <c r="J9" s="74">
        <f t="shared" si="0"/>
        <v>0</v>
      </c>
    </row>
    <row r="10" spans="2:10" x14ac:dyDescent="0.2">
      <c r="B10" s="39">
        <v>6</v>
      </c>
      <c r="C10" s="26" t="s">
        <v>132</v>
      </c>
      <c r="D10" s="98">
        <f>+D7+D8</f>
        <v>125872</v>
      </c>
      <c r="E10" s="99">
        <f t="shared" ref="E10:I10" si="1">+E7+E8</f>
        <v>114292</v>
      </c>
      <c r="F10" s="98">
        <f t="shared" si="1"/>
        <v>5712</v>
      </c>
      <c r="G10" s="98">
        <f t="shared" si="1"/>
        <v>1674</v>
      </c>
      <c r="H10" s="100">
        <f t="shared" si="1"/>
        <v>4194</v>
      </c>
      <c r="I10" s="101">
        <f t="shared" si="1"/>
        <v>102</v>
      </c>
      <c r="J10" s="75">
        <f t="shared" si="0"/>
        <v>125974</v>
      </c>
    </row>
    <row r="11" spans="2:10" x14ac:dyDescent="0.2">
      <c r="B11" s="37">
        <v>7</v>
      </c>
      <c r="C11" s="69" t="s">
        <v>120</v>
      </c>
      <c r="D11" s="74">
        <v>7454</v>
      </c>
      <c r="E11" s="95">
        <v>7376</v>
      </c>
      <c r="F11" s="74">
        <v>5.7154606533020011</v>
      </c>
      <c r="G11" s="74"/>
      <c r="H11" s="96">
        <v>72</v>
      </c>
      <c r="I11" s="97">
        <v>5</v>
      </c>
      <c r="J11" s="74">
        <f t="shared" si="0"/>
        <v>7458.7154606533022</v>
      </c>
    </row>
    <row r="12" spans="2:10" x14ac:dyDescent="0.2">
      <c r="B12" s="37">
        <v>8</v>
      </c>
      <c r="C12" s="69" t="s">
        <v>133</v>
      </c>
      <c r="D12" s="74">
        <v>787</v>
      </c>
      <c r="E12" s="95">
        <v>787</v>
      </c>
      <c r="F12" s="74"/>
      <c r="G12" s="74"/>
      <c r="H12" s="96"/>
      <c r="I12" s="97"/>
      <c r="J12" s="74">
        <f t="shared" si="0"/>
        <v>787</v>
      </c>
    </row>
    <row r="13" spans="2:10" x14ac:dyDescent="0.2">
      <c r="B13" s="37">
        <v>9</v>
      </c>
      <c r="C13" s="69" t="s">
        <v>134</v>
      </c>
      <c r="D13" s="74"/>
      <c r="E13" s="95"/>
      <c r="F13" s="74"/>
      <c r="G13" s="74"/>
      <c r="H13" s="96"/>
      <c r="I13" s="97"/>
      <c r="J13" s="74"/>
    </row>
    <row r="14" spans="2:10" x14ac:dyDescent="0.2">
      <c r="B14" s="37">
        <v>10</v>
      </c>
      <c r="C14" s="69" t="s">
        <v>135</v>
      </c>
      <c r="D14" s="74"/>
      <c r="E14" s="95"/>
      <c r="F14" s="74"/>
      <c r="G14" s="74"/>
      <c r="H14" s="96"/>
      <c r="I14" s="97"/>
      <c r="J14" s="74"/>
    </row>
    <row r="15" spans="2:10" x14ac:dyDescent="0.2">
      <c r="B15" s="37">
        <v>11</v>
      </c>
      <c r="C15" s="69" t="s">
        <v>136</v>
      </c>
      <c r="D15" s="74"/>
      <c r="E15" s="95"/>
      <c r="F15" s="74"/>
      <c r="G15" s="74"/>
      <c r="H15" s="96"/>
      <c r="I15" s="97"/>
      <c r="J15" s="74"/>
    </row>
    <row r="16" spans="2:10" x14ac:dyDescent="0.2">
      <c r="B16" s="37">
        <v>12</v>
      </c>
      <c r="C16" s="69" t="s">
        <v>121</v>
      </c>
      <c r="D16" s="74">
        <v>9423</v>
      </c>
      <c r="E16" s="95">
        <v>8518</v>
      </c>
      <c r="F16" s="74">
        <v>193.32755815505061</v>
      </c>
      <c r="G16" s="74">
        <v>21.573535330000009</v>
      </c>
      <c r="H16" s="96">
        <v>690</v>
      </c>
      <c r="I16" s="97">
        <v>950</v>
      </c>
      <c r="J16" s="74">
        <f t="shared" si="0"/>
        <v>10372.901093485052</v>
      </c>
    </row>
    <row r="17" spans="2:14" x14ac:dyDescent="0.2">
      <c r="B17" s="37">
        <v>13</v>
      </c>
      <c r="C17" s="69" t="s">
        <v>122</v>
      </c>
      <c r="D17" s="74">
        <v>613</v>
      </c>
      <c r="E17" s="95">
        <v>608</v>
      </c>
      <c r="F17" s="74">
        <v>5.1354353150499996</v>
      </c>
      <c r="G17" s="74"/>
      <c r="H17" s="96"/>
      <c r="I17" s="97"/>
      <c r="J17" s="74">
        <f t="shared" si="0"/>
        <v>613.13543531505002</v>
      </c>
    </row>
    <row r="18" spans="2:14" x14ac:dyDescent="0.2">
      <c r="B18" s="37">
        <v>14</v>
      </c>
      <c r="C18" s="69" t="s">
        <v>125</v>
      </c>
      <c r="D18" s="74">
        <v>971</v>
      </c>
      <c r="E18" s="95">
        <v>970</v>
      </c>
      <c r="F18" s="74">
        <v>1.17769312</v>
      </c>
      <c r="G18" s="74"/>
      <c r="H18" s="96"/>
      <c r="I18" s="97"/>
      <c r="J18" s="74">
        <f t="shared" si="0"/>
        <v>971.17769311999996</v>
      </c>
    </row>
    <row r="19" spans="2:14" x14ac:dyDescent="0.2">
      <c r="B19" s="37">
        <v>15</v>
      </c>
      <c r="C19" s="52" t="s">
        <v>137</v>
      </c>
      <c r="D19" s="74"/>
      <c r="E19" s="95"/>
      <c r="F19" s="74"/>
      <c r="G19" s="74"/>
      <c r="H19" s="96"/>
      <c r="I19" s="97"/>
      <c r="J19" s="74"/>
    </row>
    <row r="20" spans="2:14" x14ac:dyDescent="0.2">
      <c r="B20" s="37">
        <v>16</v>
      </c>
      <c r="C20" s="69" t="s">
        <v>138</v>
      </c>
      <c r="D20" s="74">
        <v>2</v>
      </c>
      <c r="E20" s="95">
        <v>2</v>
      </c>
      <c r="F20" s="74"/>
      <c r="G20" s="74"/>
      <c r="H20" s="96"/>
      <c r="I20" s="97"/>
      <c r="J20" s="74">
        <f t="shared" si="0"/>
        <v>2</v>
      </c>
    </row>
    <row r="21" spans="2:14" x14ac:dyDescent="0.2">
      <c r="B21" s="37">
        <v>17</v>
      </c>
      <c r="C21" s="69" t="s">
        <v>139</v>
      </c>
      <c r="D21" s="74"/>
      <c r="E21" s="95"/>
      <c r="F21" s="74"/>
      <c r="G21" s="74"/>
      <c r="H21" s="96"/>
      <c r="I21" s="97"/>
      <c r="J21" s="74"/>
    </row>
    <row r="22" spans="2:14" x14ac:dyDescent="0.2">
      <c r="B22" s="37">
        <v>18</v>
      </c>
      <c r="C22" s="69" t="s">
        <v>140</v>
      </c>
      <c r="D22" s="74"/>
      <c r="E22" s="95"/>
      <c r="F22" s="74"/>
      <c r="G22" s="74"/>
      <c r="H22" s="96"/>
      <c r="I22" s="97"/>
      <c r="J22" s="74"/>
    </row>
    <row r="23" spans="2:14" ht="24" x14ac:dyDescent="0.2">
      <c r="B23" s="37">
        <v>19</v>
      </c>
      <c r="C23" s="69" t="s">
        <v>141</v>
      </c>
      <c r="D23" s="74"/>
      <c r="E23" s="95"/>
      <c r="F23" s="74"/>
      <c r="G23" s="74"/>
      <c r="H23" s="96"/>
      <c r="I23" s="97"/>
      <c r="J23" s="74"/>
    </row>
    <row r="24" spans="2:14" x14ac:dyDescent="0.2">
      <c r="B24" s="37">
        <v>20</v>
      </c>
      <c r="C24" s="69" t="s">
        <v>142</v>
      </c>
      <c r="D24" s="74"/>
      <c r="E24" s="95"/>
      <c r="F24" s="74"/>
      <c r="G24" s="74"/>
      <c r="H24" s="96"/>
      <c r="I24" s="97"/>
      <c r="J24" s="74"/>
    </row>
    <row r="25" spans="2:14" x14ac:dyDescent="0.2">
      <c r="B25" s="37">
        <v>21</v>
      </c>
      <c r="C25" s="69" t="s">
        <v>143</v>
      </c>
      <c r="D25" s="74">
        <v>1339</v>
      </c>
      <c r="E25" s="95">
        <v>1240</v>
      </c>
      <c r="F25" s="74"/>
      <c r="G25" s="74"/>
      <c r="H25" s="96">
        <v>99</v>
      </c>
      <c r="I25" s="97"/>
      <c r="J25" s="74">
        <f t="shared" si="0"/>
        <v>1339</v>
      </c>
    </row>
    <row r="26" spans="2:14" x14ac:dyDescent="0.2">
      <c r="B26" s="37">
        <v>22</v>
      </c>
      <c r="C26" s="69" t="s">
        <v>144</v>
      </c>
      <c r="D26" s="74">
        <v>2158</v>
      </c>
      <c r="E26" s="95">
        <v>2076</v>
      </c>
      <c r="F26" s="74"/>
      <c r="G26" s="74"/>
      <c r="H26" s="96">
        <v>82</v>
      </c>
      <c r="I26" s="97"/>
      <c r="J26" s="74">
        <f t="shared" si="0"/>
        <v>2158</v>
      </c>
    </row>
    <row r="27" spans="2:14" x14ac:dyDescent="0.2">
      <c r="B27" s="39">
        <v>23</v>
      </c>
      <c r="C27" s="26" t="s">
        <v>145</v>
      </c>
      <c r="D27" s="98">
        <f>+D26+D25+D20+D18+D17+D16+D12+D11</f>
        <v>22747</v>
      </c>
      <c r="E27" s="99">
        <f t="shared" ref="E27:I27" si="2">+E26+E25+E20+E18+E17+E16+E12+E11</f>
        <v>21577</v>
      </c>
      <c r="F27" s="98">
        <f t="shared" si="2"/>
        <v>205.3561472434026</v>
      </c>
      <c r="G27" s="98">
        <f t="shared" si="2"/>
        <v>21.573535330000009</v>
      </c>
      <c r="H27" s="100">
        <f t="shared" si="2"/>
        <v>943</v>
      </c>
      <c r="I27" s="101">
        <f t="shared" si="2"/>
        <v>955</v>
      </c>
      <c r="J27" s="75">
        <f t="shared" si="0"/>
        <v>23701.929682573402</v>
      </c>
    </row>
    <row r="28" spans="2:14" ht="13.5" thickBot="1" x14ac:dyDescent="0.25">
      <c r="B28" s="55">
        <v>24</v>
      </c>
      <c r="C28" s="44" t="s">
        <v>72</v>
      </c>
      <c r="D28" s="102">
        <f>+D27+D10</f>
        <v>148619</v>
      </c>
      <c r="E28" s="103">
        <f t="shared" ref="E28:I28" si="3">+E27+E10</f>
        <v>135869</v>
      </c>
      <c r="F28" s="102">
        <f t="shared" si="3"/>
        <v>5917.356147243403</v>
      </c>
      <c r="G28" s="102">
        <f t="shared" si="3"/>
        <v>1695.5735353299999</v>
      </c>
      <c r="H28" s="104">
        <f t="shared" si="3"/>
        <v>5137</v>
      </c>
      <c r="I28" s="105">
        <f t="shared" si="3"/>
        <v>1057</v>
      </c>
      <c r="J28" s="76">
        <f>SUM(E28:I28)</f>
        <v>149675.92968257342</v>
      </c>
      <c r="N28" s="4" t="s">
        <v>41</v>
      </c>
    </row>
  </sheetData>
  <mergeCells count="2">
    <mergeCell ref="B2:J2"/>
    <mergeCell ref="D3:J3"/>
  </mergeCells>
  <pageMargins left="0.7" right="0.7" top="0.75" bottom="0.75" header="0.3" footer="0.3"/>
  <ignoredErrors>
    <ignoredError sqref="J7:J8 J11:J12 J16:J18 J20 J25:J26" formulaRange="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workbookViewId="0"/>
  </sheetViews>
  <sheetFormatPr defaultRowHeight="12.75" x14ac:dyDescent="0.2"/>
  <cols>
    <col min="1" max="1" width="3.7109375" style="4" customWidth="1"/>
    <col min="2" max="2" width="6.28515625" style="4" customWidth="1"/>
    <col min="3" max="3" width="43.85546875" style="4" customWidth="1"/>
    <col min="4" max="7" width="15.5703125" style="4" customWidth="1"/>
    <col min="8" max="8" width="14.7109375" style="4" bestFit="1" customWidth="1"/>
    <col min="9" max="13" width="15.5703125" style="4" customWidth="1"/>
    <col min="14" max="14" width="12.28515625" style="4" bestFit="1" customWidth="1"/>
    <col min="15" max="15" width="15.5703125" style="4" customWidth="1"/>
    <col min="16" max="16" width="10" style="4" bestFit="1" customWidth="1"/>
    <col min="17" max="17" width="9.5703125" style="4" bestFit="1" customWidth="1"/>
    <col min="18" max="16384" width="9.140625" style="4"/>
  </cols>
  <sheetData>
    <row r="1" spans="2:17" ht="21" customHeight="1" x14ac:dyDescent="0.2"/>
    <row r="2" spans="2:17" ht="48" customHeight="1" x14ac:dyDescent="0.2">
      <c r="B2" s="313" t="s">
        <v>157</v>
      </c>
      <c r="C2" s="313"/>
      <c r="D2" s="313"/>
      <c r="E2" s="313"/>
      <c r="F2" s="313"/>
      <c r="G2" s="313"/>
      <c r="H2" s="313"/>
      <c r="I2" s="313"/>
      <c r="J2" s="313"/>
    </row>
    <row r="3" spans="2:17" ht="47.25" customHeight="1" x14ac:dyDescent="0.2">
      <c r="B3" s="31" t="s">
        <v>68</v>
      </c>
      <c r="C3" s="20"/>
      <c r="D3" s="59" t="s">
        <v>159</v>
      </c>
      <c r="E3" s="59" t="s">
        <v>160</v>
      </c>
      <c r="F3" s="59" t="s">
        <v>161</v>
      </c>
      <c r="G3" s="59" t="s">
        <v>162</v>
      </c>
      <c r="H3" s="59" t="s">
        <v>163</v>
      </c>
      <c r="I3" s="59" t="s">
        <v>164</v>
      </c>
      <c r="J3" s="59" t="s">
        <v>165</v>
      </c>
      <c r="K3" s="59" t="s">
        <v>166</v>
      </c>
      <c r="L3" s="59" t="s">
        <v>167</v>
      </c>
      <c r="M3" s="59" t="s">
        <v>168</v>
      </c>
      <c r="N3" s="59" t="s">
        <v>169</v>
      </c>
      <c r="O3" s="59" t="s">
        <v>170</v>
      </c>
      <c r="P3" s="59" t="s">
        <v>171</v>
      </c>
      <c r="Q3" s="59" t="s">
        <v>72</v>
      </c>
    </row>
    <row r="4" spans="2:17" s="88" customFormat="1" ht="12.75" customHeight="1" x14ac:dyDescent="0.2">
      <c r="B4" s="37">
        <v>1</v>
      </c>
      <c r="C4" s="69" t="s">
        <v>120</v>
      </c>
      <c r="D4" s="74"/>
      <c r="E4" s="74"/>
      <c r="F4" s="74"/>
      <c r="G4" s="74"/>
      <c r="H4" s="74"/>
      <c r="I4" s="74"/>
      <c r="J4" s="74"/>
      <c r="K4" s="74"/>
      <c r="L4" s="74"/>
      <c r="M4" s="74"/>
      <c r="N4" s="74"/>
      <c r="O4" s="74"/>
      <c r="P4" s="74"/>
      <c r="Q4" s="74"/>
    </row>
    <row r="5" spans="2:17" s="88" customFormat="1" ht="12.75" customHeight="1" x14ac:dyDescent="0.2">
      <c r="B5" s="37">
        <v>2</v>
      </c>
      <c r="C5" s="69" t="s">
        <v>121</v>
      </c>
      <c r="D5" s="74"/>
      <c r="E5" s="74"/>
      <c r="F5" s="74"/>
      <c r="G5" s="74"/>
      <c r="H5" s="74"/>
      <c r="I5" s="74"/>
      <c r="J5" s="74"/>
      <c r="K5" s="74"/>
      <c r="L5" s="74"/>
      <c r="M5" s="74"/>
      <c r="N5" s="74"/>
      <c r="O5" s="74"/>
      <c r="P5" s="74"/>
      <c r="Q5" s="108"/>
    </row>
    <row r="6" spans="2:17" s="88" customFormat="1" ht="12.75" customHeight="1" x14ac:dyDescent="0.2">
      <c r="B6" s="37">
        <v>3</v>
      </c>
      <c r="C6" s="69" t="s">
        <v>122</v>
      </c>
      <c r="D6" s="74">
        <v>6369</v>
      </c>
      <c r="E6" s="74">
        <v>15156</v>
      </c>
      <c r="F6" s="74">
        <v>4484</v>
      </c>
      <c r="G6" s="74">
        <v>7565</v>
      </c>
      <c r="H6" s="74">
        <v>21125</v>
      </c>
      <c r="I6" s="74">
        <v>6503</v>
      </c>
      <c r="J6" s="74">
        <v>998</v>
      </c>
      <c r="K6" s="74">
        <v>16429</v>
      </c>
      <c r="L6" s="74">
        <v>8536</v>
      </c>
      <c r="M6" s="74">
        <v>5740</v>
      </c>
      <c r="N6" s="74">
        <v>2884</v>
      </c>
      <c r="O6" s="74"/>
      <c r="P6" s="74"/>
      <c r="Q6" s="108">
        <f>SUM(D6:P6)</f>
        <v>95789</v>
      </c>
    </row>
    <row r="7" spans="2:17" s="88" customFormat="1" ht="12.75" customHeight="1" x14ac:dyDescent="0.2">
      <c r="B7" s="37">
        <v>4</v>
      </c>
      <c r="C7" s="69" t="s">
        <v>125</v>
      </c>
      <c r="D7" s="74">
        <v>62</v>
      </c>
      <c r="E7" s="74">
        <v>32</v>
      </c>
      <c r="F7" s="74">
        <v>3</v>
      </c>
      <c r="G7" s="74">
        <v>73</v>
      </c>
      <c r="H7" s="74">
        <v>78</v>
      </c>
      <c r="I7" s="74">
        <v>61</v>
      </c>
      <c r="J7" s="74">
        <v>16</v>
      </c>
      <c r="K7" s="74">
        <v>281</v>
      </c>
      <c r="L7" s="74">
        <v>152</v>
      </c>
      <c r="M7" s="74">
        <v>54</v>
      </c>
      <c r="N7" s="74">
        <v>29373</v>
      </c>
      <c r="O7" s="74"/>
      <c r="P7" s="74"/>
      <c r="Q7" s="108">
        <f>SUM(D7:P7)</f>
        <v>30185</v>
      </c>
    </row>
    <row r="8" spans="2:17" s="88" customFormat="1" ht="12.75" customHeight="1" x14ac:dyDescent="0.2">
      <c r="B8" s="37">
        <v>5</v>
      </c>
      <c r="C8" s="69" t="s">
        <v>131</v>
      </c>
      <c r="D8" s="74"/>
      <c r="E8" s="74"/>
      <c r="F8" s="74"/>
      <c r="G8" s="74"/>
      <c r="H8" s="74"/>
      <c r="I8" s="74"/>
      <c r="J8" s="74"/>
      <c r="K8" s="74"/>
      <c r="L8" s="74"/>
      <c r="M8" s="74"/>
      <c r="N8" s="74"/>
      <c r="O8" s="74"/>
      <c r="P8" s="74"/>
      <c r="Q8" s="108"/>
    </row>
    <row r="9" spans="2:17" s="88" customFormat="1" ht="12.75" customHeight="1" x14ac:dyDescent="0.2">
      <c r="B9" s="39">
        <v>6</v>
      </c>
      <c r="C9" s="26" t="s">
        <v>132</v>
      </c>
      <c r="D9" s="75">
        <f>+D7+D6</f>
        <v>6431</v>
      </c>
      <c r="E9" s="75">
        <f t="shared" ref="E9:Q9" si="0">+E7+E6</f>
        <v>15188</v>
      </c>
      <c r="F9" s="75">
        <f t="shared" si="0"/>
        <v>4487</v>
      </c>
      <c r="G9" s="75">
        <f t="shared" si="0"/>
        <v>7638</v>
      </c>
      <c r="H9" s="75">
        <f t="shared" si="0"/>
        <v>21203</v>
      </c>
      <c r="I9" s="75">
        <f t="shared" si="0"/>
        <v>6564</v>
      </c>
      <c r="J9" s="75">
        <f t="shared" si="0"/>
        <v>1014</v>
      </c>
      <c r="K9" s="75">
        <f t="shared" si="0"/>
        <v>16710</v>
      </c>
      <c r="L9" s="75">
        <f t="shared" si="0"/>
        <v>8688</v>
      </c>
      <c r="M9" s="75">
        <f t="shared" si="0"/>
        <v>5794</v>
      </c>
      <c r="N9" s="75">
        <f t="shared" si="0"/>
        <v>32257</v>
      </c>
      <c r="O9" s="75"/>
      <c r="P9" s="75"/>
      <c r="Q9" s="75">
        <f t="shared" si="0"/>
        <v>125974</v>
      </c>
    </row>
    <row r="10" spans="2:17" s="88" customFormat="1" ht="12.75" customHeight="1" x14ac:dyDescent="0.2">
      <c r="B10" s="37">
        <v>7</v>
      </c>
      <c r="C10" s="69" t="s">
        <v>120</v>
      </c>
      <c r="D10" s="74"/>
      <c r="E10" s="74"/>
      <c r="F10" s="74"/>
      <c r="G10" s="74"/>
      <c r="H10" s="74"/>
      <c r="I10" s="74"/>
      <c r="J10" s="74"/>
      <c r="K10" s="74"/>
      <c r="L10" s="74"/>
      <c r="M10" s="74"/>
      <c r="N10" s="74"/>
      <c r="O10" s="74">
        <v>7459</v>
      </c>
      <c r="P10" s="74"/>
      <c r="Q10" s="108">
        <f>SUM(D10:P10)</f>
        <v>7459</v>
      </c>
    </row>
    <row r="11" spans="2:17" s="88" customFormat="1" ht="12.75" customHeight="1" x14ac:dyDescent="0.2">
      <c r="B11" s="37">
        <v>8</v>
      </c>
      <c r="C11" s="69" t="s">
        <v>133</v>
      </c>
      <c r="D11" s="74"/>
      <c r="E11" s="74"/>
      <c r="F11" s="74"/>
      <c r="G11" s="74"/>
      <c r="H11" s="74"/>
      <c r="I11" s="74"/>
      <c r="J11" s="74"/>
      <c r="K11" s="74"/>
      <c r="L11" s="74"/>
      <c r="M11" s="74"/>
      <c r="N11" s="74"/>
      <c r="O11" s="74">
        <v>787</v>
      </c>
      <c r="P11" s="74"/>
      <c r="Q11" s="108">
        <f>SUM(D11:P11)</f>
        <v>787</v>
      </c>
    </row>
    <row r="12" spans="2:17" s="88" customFormat="1" ht="12.75" customHeight="1" x14ac:dyDescent="0.2">
      <c r="B12" s="37">
        <v>9</v>
      </c>
      <c r="C12" s="69" t="s">
        <v>134</v>
      </c>
      <c r="D12" s="74"/>
      <c r="E12" s="74"/>
      <c r="F12" s="74"/>
      <c r="G12" s="74"/>
      <c r="H12" s="74"/>
      <c r="I12" s="74"/>
      <c r="J12" s="74"/>
      <c r="K12" s="74"/>
      <c r="L12" s="74"/>
      <c r="M12" s="74"/>
      <c r="N12" s="74"/>
      <c r="O12" s="74"/>
      <c r="P12" s="74"/>
      <c r="Q12" s="108"/>
    </row>
    <row r="13" spans="2:17" s="88" customFormat="1" ht="12.75" customHeight="1" x14ac:dyDescent="0.2">
      <c r="B13" s="37">
        <v>10</v>
      </c>
      <c r="C13" s="69" t="s">
        <v>135</v>
      </c>
      <c r="D13" s="74"/>
      <c r="E13" s="74"/>
      <c r="F13" s="74"/>
      <c r="G13" s="74"/>
      <c r="H13" s="74"/>
      <c r="I13" s="74"/>
      <c r="J13" s="74"/>
      <c r="K13" s="74"/>
      <c r="L13" s="74"/>
      <c r="M13" s="74"/>
      <c r="N13" s="74"/>
      <c r="O13" s="74"/>
      <c r="P13" s="74"/>
      <c r="Q13" s="108"/>
    </row>
    <row r="14" spans="2:17" s="88" customFormat="1" ht="12.75" customHeight="1" x14ac:dyDescent="0.2">
      <c r="B14" s="37">
        <v>11</v>
      </c>
      <c r="C14" s="69" t="s">
        <v>136</v>
      </c>
      <c r="D14" s="74"/>
      <c r="E14" s="74"/>
      <c r="F14" s="74"/>
      <c r="G14" s="74"/>
      <c r="H14" s="74"/>
      <c r="I14" s="74"/>
      <c r="J14" s="74"/>
      <c r="K14" s="74"/>
      <c r="L14" s="74"/>
      <c r="M14" s="74"/>
      <c r="N14" s="74"/>
      <c r="O14" s="74"/>
      <c r="P14" s="74"/>
      <c r="Q14" s="108"/>
    </row>
    <row r="15" spans="2:17" s="88" customFormat="1" ht="12.75" customHeight="1" x14ac:dyDescent="0.2">
      <c r="B15" s="37">
        <v>12</v>
      </c>
      <c r="C15" s="69" t="s">
        <v>121</v>
      </c>
      <c r="D15" s="74"/>
      <c r="E15" s="74"/>
      <c r="F15" s="74"/>
      <c r="G15" s="74"/>
      <c r="H15" s="74"/>
      <c r="I15" s="74"/>
      <c r="J15" s="74"/>
      <c r="K15" s="74"/>
      <c r="L15" s="74"/>
      <c r="M15" s="74"/>
      <c r="N15" s="74"/>
      <c r="O15" s="74"/>
      <c r="P15" s="74">
        <v>10373</v>
      </c>
      <c r="Q15" s="108">
        <f>SUM(D15:P15)</f>
        <v>10373</v>
      </c>
    </row>
    <row r="16" spans="2:17" s="88" customFormat="1" ht="12.75" customHeight="1" x14ac:dyDescent="0.2">
      <c r="B16" s="37">
        <v>13</v>
      </c>
      <c r="C16" s="69" t="s">
        <v>122</v>
      </c>
      <c r="D16" s="74">
        <v>21</v>
      </c>
      <c r="E16" s="74">
        <v>21</v>
      </c>
      <c r="F16" s="74"/>
      <c r="G16" s="74">
        <v>9</v>
      </c>
      <c r="H16" s="74">
        <v>4</v>
      </c>
      <c r="I16" s="74">
        <v>20</v>
      </c>
      <c r="J16" s="74">
        <v>1</v>
      </c>
      <c r="K16" s="74"/>
      <c r="L16" s="74">
        <v>1</v>
      </c>
      <c r="M16" s="74">
        <v>534</v>
      </c>
      <c r="N16" s="74"/>
      <c r="O16" s="74"/>
      <c r="P16" s="74"/>
      <c r="Q16" s="108">
        <f>SUM(D16:P16)</f>
        <v>611</v>
      </c>
    </row>
    <row r="17" spans="2:17" s="88" customFormat="1" ht="12.75" customHeight="1" x14ac:dyDescent="0.2">
      <c r="B17" s="37">
        <v>14</v>
      </c>
      <c r="C17" s="69" t="s">
        <v>125</v>
      </c>
      <c r="D17" s="74">
        <v>7</v>
      </c>
      <c r="E17" s="74">
        <v>2</v>
      </c>
      <c r="F17" s="74">
        <v>1</v>
      </c>
      <c r="G17" s="74">
        <v>3</v>
      </c>
      <c r="H17" s="74">
        <v>4</v>
      </c>
      <c r="I17" s="74">
        <v>3</v>
      </c>
      <c r="J17" s="74"/>
      <c r="K17" s="74"/>
      <c r="L17" s="74">
        <v>1</v>
      </c>
      <c r="M17" s="74">
        <v>3</v>
      </c>
      <c r="N17" s="74">
        <v>949</v>
      </c>
      <c r="O17" s="74"/>
      <c r="P17" s="74"/>
      <c r="Q17" s="108">
        <f>SUM(D17:P17)</f>
        <v>973</v>
      </c>
    </row>
    <row r="18" spans="2:17" s="88" customFormat="1" ht="12.75" customHeight="1" x14ac:dyDescent="0.2">
      <c r="B18" s="37">
        <v>15</v>
      </c>
      <c r="C18" s="69" t="s">
        <v>137</v>
      </c>
      <c r="D18" s="74"/>
      <c r="E18" s="74"/>
      <c r="F18" s="74"/>
      <c r="G18" s="74"/>
      <c r="H18" s="74"/>
      <c r="I18" s="74"/>
      <c r="J18" s="74"/>
      <c r="K18" s="74"/>
      <c r="L18" s="74"/>
      <c r="M18" s="74"/>
      <c r="N18" s="74"/>
      <c r="O18" s="74"/>
      <c r="P18" s="74"/>
      <c r="Q18" s="108"/>
    </row>
    <row r="19" spans="2:17" s="88" customFormat="1" ht="12.75" customHeight="1" x14ac:dyDescent="0.2">
      <c r="B19" s="37">
        <v>16</v>
      </c>
      <c r="C19" s="69" t="s">
        <v>138</v>
      </c>
      <c r="D19" s="74"/>
      <c r="E19" s="74"/>
      <c r="F19" s="74"/>
      <c r="G19" s="74"/>
      <c r="H19" s="74"/>
      <c r="I19" s="74"/>
      <c r="J19" s="74"/>
      <c r="K19" s="74"/>
      <c r="L19" s="74"/>
      <c r="M19" s="74"/>
      <c r="N19" s="74">
        <v>2</v>
      </c>
      <c r="O19" s="74"/>
      <c r="P19" s="74"/>
      <c r="Q19" s="108">
        <f>SUM(D19:P19)</f>
        <v>2</v>
      </c>
    </row>
    <row r="20" spans="2:17" s="88" customFormat="1" ht="12.75" customHeight="1" x14ac:dyDescent="0.2">
      <c r="B20" s="37">
        <v>17</v>
      </c>
      <c r="C20" s="69" t="s">
        <v>139</v>
      </c>
      <c r="D20" s="74"/>
      <c r="E20" s="74"/>
      <c r="F20" s="74"/>
      <c r="G20" s="74"/>
      <c r="H20" s="74"/>
      <c r="I20" s="74"/>
      <c r="J20" s="74"/>
      <c r="K20" s="74"/>
      <c r="L20" s="74"/>
      <c r="M20" s="74"/>
      <c r="N20" s="74"/>
      <c r="O20" s="74"/>
      <c r="P20" s="74"/>
      <c r="Q20" s="108"/>
    </row>
    <row r="21" spans="2:17" s="88" customFormat="1" ht="12.75" customHeight="1" x14ac:dyDescent="0.2">
      <c r="B21" s="37">
        <v>18</v>
      </c>
      <c r="C21" s="69" t="s">
        <v>140</v>
      </c>
      <c r="D21" s="74"/>
      <c r="E21" s="74"/>
      <c r="F21" s="74"/>
      <c r="G21" s="74"/>
      <c r="H21" s="74"/>
      <c r="I21" s="74"/>
      <c r="J21" s="74"/>
      <c r="K21" s="74"/>
      <c r="L21" s="74"/>
      <c r="M21" s="74"/>
      <c r="N21" s="74"/>
      <c r="O21" s="74"/>
      <c r="P21" s="74"/>
      <c r="Q21" s="108"/>
    </row>
    <row r="22" spans="2:17" s="88" customFormat="1" ht="25.5" customHeight="1" x14ac:dyDescent="0.2">
      <c r="B22" s="37">
        <v>19</v>
      </c>
      <c r="C22" s="69" t="s">
        <v>158</v>
      </c>
      <c r="D22" s="74"/>
      <c r="E22" s="74"/>
      <c r="F22" s="74"/>
      <c r="G22" s="74"/>
      <c r="H22" s="74"/>
      <c r="I22" s="74"/>
      <c r="J22" s="74"/>
      <c r="K22" s="74"/>
      <c r="L22" s="74"/>
      <c r="M22" s="74"/>
      <c r="N22" s="74"/>
      <c r="O22" s="74"/>
      <c r="P22" s="74"/>
      <c r="Q22" s="108"/>
    </row>
    <row r="23" spans="2:17" s="88" customFormat="1" ht="12.75" customHeight="1" x14ac:dyDescent="0.2">
      <c r="B23" s="37">
        <v>20</v>
      </c>
      <c r="C23" s="69" t="s">
        <v>142</v>
      </c>
      <c r="D23" s="74"/>
      <c r="E23" s="74"/>
      <c r="F23" s="74"/>
      <c r="G23" s="74"/>
      <c r="H23" s="74"/>
      <c r="I23" s="74"/>
      <c r="J23" s="74"/>
      <c r="K23" s="74"/>
      <c r="L23" s="74"/>
      <c r="M23" s="74"/>
      <c r="N23" s="74"/>
      <c r="O23" s="74"/>
      <c r="P23" s="74"/>
      <c r="Q23" s="108"/>
    </row>
    <row r="24" spans="2:17" s="88" customFormat="1" ht="12.75" customHeight="1" x14ac:dyDescent="0.2">
      <c r="B24" s="37">
        <v>21</v>
      </c>
      <c r="C24" s="69" t="s">
        <v>143</v>
      </c>
      <c r="D24" s="74"/>
      <c r="E24" s="74"/>
      <c r="F24" s="74"/>
      <c r="G24" s="74"/>
      <c r="H24" s="74"/>
      <c r="I24" s="74"/>
      <c r="J24" s="74"/>
      <c r="K24" s="74">
        <v>459</v>
      </c>
      <c r="L24" s="74"/>
      <c r="M24" s="74">
        <v>208</v>
      </c>
      <c r="N24" s="74"/>
      <c r="O24" s="74"/>
      <c r="P24" s="74">
        <v>672</v>
      </c>
      <c r="Q24" s="108">
        <f>SUM(D24:P24)</f>
        <v>1339</v>
      </c>
    </row>
    <row r="25" spans="2:17" s="88" customFormat="1" ht="12.75" customHeight="1" x14ac:dyDescent="0.2">
      <c r="B25" s="37">
        <v>22</v>
      </c>
      <c r="C25" s="69" t="s">
        <v>144</v>
      </c>
      <c r="D25" s="74"/>
      <c r="E25" s="74"/>
      <c r="F25" s="74"/>
      <c r="G25" s="74"/>
      <c r="H25" s="74"/>
      <c r="I25" s="74"/>
      <c r="J25" s="74"/>
      <c r="K25" s="74"/>
      <c r="L25" s="74"/>
      <c r="M25" s="74">
        <v>2158</v>
      </c>
      <c r="N25" s="74"/>
      <c r="O25" s="74"/>
      <c r="P25" s="74"/>
      <c r="Q25" s="108">
        <f>SUM(D25:P25)</f>
        <v>2158</v>
      </c>
    </row>
    <row r="26" spans="2:17" s="88" customFormat="1" ht="12.75" customHeight="1" x14ac:dyDescent="0.2">
      <c r="B26" s="39">
        <v>23</v>
      </c>
      <c r="C26" s="26" t="s">
        <v>145</v>
      </c>
      <c r="D26" s="75">
        <f>SUM(D10:D25)</f>
        <v>28</v>
      </c>
      <c r="E26" s="75">
        <f t="shared" ref="E26:Q26" si="1">SUM(E10:E25)</f>
        <v>23</v>
      </c>
      <c r="F26" s="75">
        <f t="shared" si="1"/>
        <v>1</v>
      </c>
      <c r="G26" s="75">
        <f t="shared" si="1"/>
        <v>12</v>
      </c>
      <c r="H26" s="75">
        <f t="shared" si="1"/>
        <v>8</v>
      </c>
      <c r="I26" s="75">
        <f t="shared" si="1"/>
        <v>23</v>
      </c>
      <c r="J26" s="75">
        <f t="shared" si="1"/>
        <v>1</v>
      </c>
      <c r="K26" s="75">
        <f t="shared" si="1"/>
        <v>459</v>
      </c>
      <c r="L26" s="75">
        <f t="shared" si="1"/>
        <v>2</v>
      </c>
      <c r="M26" s="75">
        <f t="shared" si="1"/>
        <v>2903</v>
      </c>
      <c r="N26" s="75">
        <f t="shared" si="1"/>
        <v>951</v>
      </c>
      <c r="O26" s="75">
        <f t="shared" si="1"/>
        <v>8246</v>
      </c>
      <c r="P26" s="75">
        <f t="shared" si="1"/>
        <v>11045</v>
      </c>
      <c r="Q26" s="75">
        <f t="shared" si="1"/>
        <v>23702</v>
      </c>
    </row>
    <row r="27" spans="2:17" s="88" customFormat="1" ht="12.75" customHeight="1" thickBot="1" x14ac:dyDescent="0.25">
      <c r="B27" s="53">
        <v>24</v>
      </c>
      <c r="C27" s="44" t="s">
        <v>72</v>
      </c>
      <c r="D27" s="76">
        <f>+D26+D9</f>
        <v>6459</v>
      </c>
      <c r="E27" s="76">
        <f t="shared" ref="E27:Q27" si="2">+E26+E9</f>
        <v>15211</v>
      </c>
      <c r="F27" s="76">
        <f t="shared" si="2"/>
        <v>4488</v>
      </c>
      <c r="G27" s="76">
        <f t="shared" si="2"/>
        <v>7650</v>
      </c>
      <c r="H27" s="76">
        <f t="shared" si="2"/>
        <v>21211</v>
      </c>
      <c r="I27" s="76">
        <f t="shared" si="2"/>
        <v>6587</v>
      </c>
      <c r="J27" s="76">
        <f t="shared" si="2"/>
        <v>1015</v>
      </c>
      <c r="K27" s="76">
        <f t="shared" si="2"/>
        <v>17169</v>
      </c>
      <c r="L27" s="76">
        <f t="shared" si="2"/>
        <v>8690</v>
      </c>
      <c r="M27" s="76">
        <f t="shared" si="2"/>
        <v>8697</v>
      </c>
      <c r="N27" s="76">
        <f t="shared" si="2"/>
        <v>33208</v>
      </c>
      <c r="O27" s="76">
        <f t="shared" si="2"/>
        <v>8246</v>
      </c>
      <c r="P27" s="76">
        <f t="shared" si="2"/>
        <v>11045</v>
      </c>
      <c r="Q27" s="76">
        <f t="shared" si="2"/>
        <v>149676</v>
      </c>
    </row>
    <row r="31" spans="2:17" x14ac:dyDescent="0.2">
      <c r="O31" s="4" t="s">
        <v>41</v>
      </c>
    </row>
  </sheetData>
  <mergeCells count="1">
    <mergeCell ref="B2:J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workbookViewId="0"/>
  </sheetViews>
  <sheetFormatPr defaultRowHeight="12.75" x14ac:dyDescent="0.2"/>
  <cols>
    <col min="1" max="1" width="3.7109375" style="4" customWidth="1"/>
    <col min="2" max="2" width="5.7109375" style="5" customWidth="1"/>
    <col min="3" max="3" width="37.7109375" style="4" customWidth="1"/>
    <col min="4" max="9" width="13" style="4" customWidth="1"/>
    <col min="10" max="16384" width="9.140625" style="4"/>
  </cols>
  <sheetData>
    <row r="1" spans="2:10" ht="21" customHeight="1" x14ac:dyDescent="0.2"/>
    <row r="2" spans="2:10" ht="48" customHeight="1" x14ac:dyDescent="0.2">
      <c r="B2" s="313" t="s">
        <v>173</v>
      </c>
      <c r="C2" s="313"/>
      <c r="D2" s="313"/>
      <c r="E2" s="313"/>
      <c r="F2" s="313"/>
      <c r="G2" s="313"/>
      <c r="H2" s="313"/>
      <c r="I2" s="313"/>
      <c r="J2" s="313"/>
    </row>
    <row r="3" spans="2:10" x14ac:dyDescent="0.2">
      <c r="B3" s="54"/>
      <c r="C3" s="19"/>
      <c r="D3" s="318" t="s">
        <v>174</v>
      </c>
      <c r="E3" s="318"/>
      <c r="F3" s="318"/>
      <c r="G3" s="318"/>
      <c r="H3" s="318"/>
      <c r="I3" s="318"/>
    </row>
    <row r="4" spans="2:10" ht="32.25" customHeight="1" x14ac:dyDescent="0.2">
      <c r="B4" s="31" t="s">
        <v>68</v>
      </c>
      <c r="C4" s="19"/>
      <c r="D4" s="54" t="s">
        <v>175</v>
      </c>
      <c r="E4" s="54" t="s">
        <v>176</v>
      </c>
      <c r="F4" s="54" t="s">
        <v>177</v>
      </c>
      <c r="G4" s="54" t="s">
        <v>178</v>
      </c>
      <c r="H4" s="54" t="s">
        <v>179</v>
      </c>
      <c r="I4" s="54" t="s">
        <v>72</v>
      </c>
    </row>
    <row r="5" spans="2:10" x14ac:dyDescent="0.2">
      <c r="B5" s="37">
        <v>1</v>
      </c>
      <c r="C5" s="69" t="s">
        <v>120</v>
      </c>
      <c r="D5" s="73"/>
      <c r="E5" s="73"/>
      <c r="F5" s="73"/>
      <c r="G5" s="73"/>
      <c r="H5" s="73"/>
      <c r="I5" s="73"/>
    </row>
    <row r="6" spans="2:10" x14ac:dyDescent="0.2">
      <c r="B6" s="37">
        <v>2</v>
      </c>
      <c r="C6" s="69" t="s">
        <v>121</v>
      </c>
      <c r="D6" s="73"/>
      <c r="E6" s="73"/>
      <c r="F6" s="73"/>
      <c r="G6" s="73"/>
      <c r="H6" s="73"/>
      <c r="I6" s="73"/>
    </row>
    <row r="7" spans="2:10" x14ac:dyDescent="0.2">
      <c r="B7" s="37">
        <v>3</v>
      </c>
      <c r="C7" s="69" t="s">
        <v>122</v>
      </c>
      <c r="D7" s="74">
        <v>42075</v>
      </c>
      <c r="E7" s="74">
        <v>39967</v>
      </c>
      <c r="F7" s="74">
        <v>8875</v>
      </c>
      <c r="G7" s="74">
        <v>4872</v>
      </c>
      <c r="H7" s="74"/>
      <c r="I7" s="74">
        <f>SUM(D7:H7)</f>
        <v>95789</v>
      </c>
    </row>
    <row r="8" spans="2:10" x14ac:dyDescent="0.2">
      <c r="B8" s="37">
        <v>4</v>
      </c>
      <c r="C8" s="69" t="s">
        <v>125</v>
      </c>
      <c r="D8" s="74">
        <v>8426</v>
      </c>
      <c r="E8" s="74">
        <v>4287</v>
      </c>
      <c r="F8" s="74">
        <v>3271</v>
      </c>
      <c r="G8" s="74">
        <v>14201</v>
      </c>
      <c r="H8" s="74"/>
      <c r="I8" s="74">
        <f>SUM(D8:H8)</f>
        <v>30185</v>
      </c>
    </row>
    <row r="9" spans="2:10" x14ac:dyDescent="0.2">
      <c r="B9" s="37">
        <v>5</v>
      </c>
      <c r="C9" s="69" t="s">
        <v>131</v>
      </c>
      <c r="D9" s="74"/>
      <c r="E9" s="74"/>
      <c r="F9" s="74"/>
      <c r="G9" s="74"/>
      <c r="H9" s="74"/>
      <c r="I9" s="74"/>
    </row>
    <row r="10" spans="2:10" x14ac:dyDescent="0.2">
      <c r="B10" s="39">
        <v>6</v>
      </c>
      <c r="C10" s="26" t="s">
        <v>132</v>
      </c>
      <c r="D10" s="75">
        <f>+D7+D8</f>
        <v>50501</v>
      </c>
      <c r="E10" s="75">
        <f t="shared" ref="E10:I10" si="0">+E7+E8</f>
        <v>44254</v>
      </c>
      <c r="F10" s="75">
        <f t="shared" si="0"/>
        <v>12146</v>
      </c>
      <c r="G10" s="75">
        <f t="shared" si="0"/>
        <v>19073</v>
      </c>
      <c r="H10" s="75"/>
      <c r="I10" s="75">
        <f t="shared" si="0"/>
        <v>125974</v>
      </c>
    </row>
    <row r="11" spans="2:10" x14ac:dyDescent="0.2">
      <c r="B11" s="37">
        <v>7</v>
      </c>
      <c r="C11" s="69" t="s">
        <v>120</v>
      </c>
      <c r="D11" s="74">
        <v>1976</v>
      </c>
      <c r="E11" s="74">
        <v>5483</v>
      </c>
      <c r="F11" s="74"/>
      <c r="G11" s="74"/>
      <c r="H11" s="74"/>
      <c r="I11" s="74">
        <f>SUM(D11:H11)</f>
        <v>7459</v>
      </c>
    </row>
    <row r="12" spans="2:10" x14ac:dyDescent="0.2">
      <c r="B12" s="37">
        <v>8</v>
      </c>
      <c r="C12" s="69" t="s">
        <v>133</v>
      </c>
      <c r="D12" s="74">
        <v>449</v>
      </c>
      <c r="E12" s="74">
        <v>312</v>
      </c>
      <c r="F12" s="74">
        <v>16</v>
      </c>
      <c r="G12" s="74">
        <v>10</v>
      </c>
      <c r="H12" s="74"/>
      <c r="I12" s="74">
        <f>SUM(D12:H12)</f>
        <v>787</v>
      </c>
    </row>
    <row r="13" spans="2:10" x14ac:dyDescent="0.2">
      <c r="B13" s="37">
        <v>9</v>
      </c>
      <c r="C13" s="69" t="s">
        <v>134</v>
      </c>
      <c r="D13" s="74"/>
      <c r="E13" s="74"/>
      <c r="F13" s="74"/>
      <c r="G13" s="74"/>
      <c r="H13" s="74"/>
      <c r="I13" s="74"/>
    </row>
    <row r="14" spans="2:10" x14ac:dyDescent="0.2">
      <c r="B14" s="37">
        <v>10</v>
      </c>
      <c r="C14" s="69" t="s">
        <v>135</v>
      </c>
      <c r="D14" s="74"/>
      <c r="E14" s="74"/>
      <c r="F14" s="74"/>
      <c r="G14" s="74"/>
      <c r="H14" s="74"/>
      <c r="I14" s="74"/>
    </row>
    <row r="15" spans="2:10" x14ac:dyDescent="0.2">
      <c r="B15" s="37">
        <v>11</v>
      </c>
      <c r="C15" s="69" t="s">
        <v>136</v>
      </c>
      <c r="D15" s="74"/>
      <c r="E15" s="74"/>
      <c r="F15" s="74"/>
      <c r="G15" s="74"/>
      <c r="H15" s="74"/>
      <c r="I15" s="74"/>
    </row>
    <row r="16" spans="2:10" x14ac:dyDescent="0.2">
      <c r="B16" s="37">
        <v>12</v>
      </c>
      <c r="C16" s="69" t="s">
        <v>121</v>
      </c>
      <c r="D16" s="74">
        <v>2678</v>
      </c>
      <c r="E16" s="74">
        <v>7695</v>
      </c>
      <c r="F16" s="74"/>
      <c r="G16" s="74"/>
      <c r="H16" s="74"/>
      <c r="I16" s="74">
        <f>SUM(D16:H16)</f>
        <v>10373</v>
      </c>
    </row>
    <row r="17" spans="2:9" x14ac:dyDescent="0.2">
      <c r="B17" s="37">
        <v>13</v>
      </c>
      <c r="C17" s="69" t="s">
        <v>122</v>
      </c>
      <c r="D17" s="74">
        <v>269</v>
      </c>
      <c r="E17" s="74">
        <v>256</v>
      </c>
      <c r="F17" s="74">
        <v>57</v>
      </c>
      <c r="G17" s="74">
        <v>31</v>
      </c>
      <c r="H17" s="74"/>
      <c r="I17" s="74">
        <f>SUM(D17:H17)</f>
        <v>613</v>
      </c>
    </row>
    <row r="18" spans="2:9" x14ac:dyDescent="0.2">
      <c r="B18" s="37">
        <v>14</v>
      </c>
      <c r="C18" s="69" t="s">
        <v>125</v>
      </c>
      <c r="D18" s="74">
        <v>271</v>
      </c>
      <c r="E18" s="74">
        <v>138</v>
      </c>
      <c r="F18" s="74">
        <v>105</v>
      </c>
      <c r="G18" s="74">
        <v>457</v>
      </c>
      <c r="H18" s="74"/>
      <c r="I18" s="74">
        <f>SUM(D18:H18)</f>
        <v>971</v>
      </c>
    </row>
    <row r="19" spans="2:9" x14ac:dyDescent="0.2">
      <c r="B19" s="37">
        <v>15</v>
      </c>
      <c r="C19" s="69" t="s">
        <v>137</v>
      </c>
      <c r="D19" s="74"/>
      <c r="E19" s="74"/>
      <c r="F19" s="74"/>
      <c r="G19" s="74"/>
      <c r="H19" s="74"/>
      <c r="I19" s="74"/>
    </row>
    <row r="20" spans="2:9" x14ac:dyDescent="0.2">
      <c r="B20" s="37">
        <v>16</v>
      </c>
      <c r="C20" s="69" t="s">
        <v>138</v>
      </c>
      <c r="D20" s="74">
        <v>1</v>
      </c>
      <c r="E20" s="74"/>
      <c r="F20" s="74"/>
      <c r="G20" s="74">
        <v>1</v>
      </c>
      <c r="H20" s="74"/>
      <c r="I20" s="74">
        <f>SUM(D20:H20)</f>
        <v>2</v>
      </c>
    </row>
    <row r="21" spans="2:9" x14ac:dyDescent="0.2">
      <c r="B21" s="37">
        <v>17</v>
      </c>
      <c r="C21" s="69" t="s">
        <v>139</v>
      </c>
      <c r="D21" s="74"/>
      <c r="E21" s="74"/>
      <c r="F21" s="74"/>
      <c r="G21" s="74"/>
      <c r="H21" s="74"/>
      <c r="I21" s="74"/>
    </row>
    <row r="22" spans="2:9" x14ac:dyDescent="0.2">
      <c r="B22" s="37">
        <v>18</v>
      </c>
      <c r="C22" s="69" t="s">
        <v>140</v>
      </c>
      <c r="D22" s="74"/>
      <c r="E22" s="74"/>
      <c r="F22" s="74"/>
      <c r="G22" s="74"/>
      <c r="H22" s="74"/>
      <c r="I22" s="74"/>
    </row>
    <row r="23" spans="2:9" ht="24" x14ac:dyDescent="0.2">
      <c r="B23" s="37">
        <v>19</v>
      </c>
      <c r="C23" s="69" t="s">
        <v>158</v>
      </c>
      <c r="D23" s="74"/>
      <c r="E23" s="74"/>
      <c r="F23" s="74"/>
      <c r="G23" s="74"/>
      <c r="H23" s="74"/>
      <c r="I23" s="74"/>
    </row>
    <row r="24" spans="2:9" x14ac:dyDescent="0.2">
      <c r="B24" s="37">
        <v>20</v>
      </c>
      <c r="C24" s="69" t="s">
        <v>142</v>
      </c>
      <c r="D24" s="74"/>
      <c r="E24" s="74"/>
      <c r="F24" s="74"/>
      <c r="G24" s="74"/>
      <c r="H24" s="74"/>
      <c r="I24" s="74"/>
    </row>
    <row r="25" spans="2:9" x14ac:dyDescent="0.2">
      <c r="B25" s="37">
        <v>21</v>
      </c>
      <c r="C25" s="71" t="s">
        <v>143</v>
      </c>
      <c r="D25" s="74"/>
      <c r="E25" s="72"/>
      <c r="F25" s="72"/>
      <c r="G25" s="72">
        <v>1339</v>
      </c>
      <c r="H25" s="72"/>
      <c r="I25" s="74">
        <f>SUM(D25:H25)</f>
        <v>1339</v>
      </c>
    </row>
    <row r="26" spans="2:9" x14ac:dyDescent="0.2">
      <c r="B26" s="37">
        <v>22</v>
      </c>
      <c r="C26" s="71" t="s">
        <v>144</v>
      </c>
      <c r="D26" s="74">
        <v>1175</v>
      </c>
      <c r="E26" s="72">
        <v>983</v>
      </c>
      <c r="F26" s="72"/>
      <c r="G26" s="72"/>
      <c r="H26" s="72"/>
      <c r="I26" s="74">
        <f>SUM(D26:H26)</f>
        <v>2158</v>
      </c>
    </row>
    <row r="27" spans="2:9" x14ac:dyDescent="0.2">
      <c r="B27" s="39">
        <v>23</v>
      </c>
      <c r="C27" s="26" t="s">
        <v>227</v>
      </c>
      <c r="D27" s="75">
        <f>+D26+D25+D20+D18+D17+D16+D12+D11</f>
        <v>6819</v>
      </c>
      <c r="E27" s="75">
        <f t="shared" ref="E27:G27" si="1">+E26+E25+E20+E18+E17+E16+E12+E11</f>
        <v>14867</v>
      </c>
      <c r="F27" s="75">
        <f t="shared" si="1"/>
        <v>178</v>
      </c>
      <c r="G27" s="75">
        <f t="shared" si="1"/>
        <v>1838</v>
      </c>
      <c r="H27" s="75"/>
      <c r="I27" s="75">
        <f>SUM(D27:H27)</f>
        <v>23702</v>
      </c>
    </row>
    <row r="28" spans="2:9" ht="13.5" thickBot="1" x14ac:dyDescent="0.25">
      <c r="B28" s="53">
        <v>24</v>
      </c>
      <c r="C28" s="44" t="s">
        <v>228</v>
      </c>
      <c r="D28" s="76">
        <f>+D27+D10</f>
        <v>57320</v>
      </c>
      <c r="E28" s="76">
        <f t="shared" ref="E28:I28" si="2">+E27+E10</f>
        <v>59121</v>
      </c>
      <c r="F28" s="76">
        <f t="shared" si="2"/>
        <v>12324</v>
      </c>
      <c r="G28" s="76">
        <f t="shared" si="2"/>
        <v>20911</v>
      </c>
      <c r="H28" s="76"/>
      <c r="I28" s="76">
        <f t="shared" si="2"/>
        <v>149676</v>
      </c>
    </row>
  </sheetData>
  <mergeCells count="2">
    <mergeCell ref="B2:J2"/>
    <mergeCell ref="D3:I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workbookViewId="0"/>
  </sheetViews>
  <sheetFormatPr defaultRowHeight="12.75" x14ac:dyDescent="0.2"/>
  <cols>
    <col min="1" max="1" width="3.7109375" style="4" customWidth="1"/>
    <col min="2" max="2" width="5.28515625" style="5" customWidth="1"/>
    <col min="3" max="3" width="39.42578125" style="4" customWidth="1"/>
    <col min="4" max="8" width="14.7109375" style="4" customWidth="1"/>
    <col min="9" max="9" width="19" style="4" customWidth="1"/>
    <col min="10" max="10" width="14.7109375" style="4" customWidth="1"/>
    <col min="11" max="16384" width="9.140625" style="4"/>
  </cols>
  <sheetData>
    <row r="1" spans="2:10" ht="21" customHeight="1" x14ac:dyDescent="0.2"/>
    <row r="2" spans="2:10" ht="48" customHeight="1" x14ac:dyDescent="0.2">
      <c r="B2" s="313" t="s">
        <v>181</v>
      </c>
      <c r="C2" s="313"/>
      <c r="D2" s="313"/>
      <c r="E2" s="313"/>
      <c r="F2" s="313"/>
      <c r="G2" s="313"/>
      <c r="H2" s="313"/>
      <c r="I2" s="313"/>
      <c r="J2" s="313"/>
    </row>
    <row r="3" spans="2:10" x14ac:dyDescent="0.2">
      <c r="B3" s="54"/>
      <c r="C3" s="54"/>
      <c r="D3" s="320" t="s">
        <v>182</v>
      </c>
      <c r="E3" s="320"/>
      <c r="F3" s="319" t="s">
        <v>183</v>
      </c>
      <c r="G3" s="319" t="s">
        <v>184</v>
      </c>
      <c r="H3" s="319" t="s">
        <v>185</v>
      </c>
      <c r="I3" s="319" t="s">
        <v>186</v>
      </c>
      <c r="J3" s="319" t="s">
        <v>187</v>
      </c>
    </row>
    <row r="4" spans="2:10" ht="36.75" customHeight="1" x14ac:dyDescent="0.2">
      <c r="B4" s="31" t="s">
        <v>68</v>
      </c>
      <c r="C4" s="54"/>
      <c r="D4" s="54" t="s">
        <v>188</v>
      </c>
      <c r="E4" s="54" t="s">
        <v>189</v>
      </c>
      <c r="F4" s="319"/>
      <c r="G4" s="319"/>
      <c r="H4" s="319"/>
      <c r="I4" s="319"/>
      <c r="J4" s="319"/>
    </row>
    <row r="5" spans="2:10" x14ac:dyDescent="0.2">
      <c r="B5" s="37">
        <v>1</v>
      </c>
      <c r="C5" s="69" t="s">
        <v>120</v>
      </c>
      <c r="D5" s="74"/>
      <c r="E5" s="157"/>
      <c r="F5" s="74"/>
      <c r="G5" s="74"/>
      <c r="H5" s="74"/>
      <c r="I5" s="74"/>
      <c r="J5" s="74"/>
    </row>
    <row r="6" spans="2:10" x14ac:dyDescent="0.2">
      <c r="B6" s="37">
        <v>2</v>
      </c>
      <c r="C6" s="69" t="s">
        <v>121</v>
      </c>
      <c r="D6" s="74"/>
      <c r="E6" s="157"/>
      <c r="F6" s="74"/>
      <c r="G6" s="74"/>
      <c r="H6" s="74"/>
      <c r="I6" s="74"/>
      <c r="J6" s="74"/>
    </row>
    <row r="7" spans="2:10" x14ac:dyDescent="0.2">
      <c r="B7" s="37">
        <v>3</v>
      </c>
      <c r="C7" s="69" t="s">
        <v>122</v>
      </c>
      <c r="D7" s="74">
        <v>1414</v>
      </c>
      <c r="E7" s="74">
        <v>96534</v>
      </c>
      <c r="F7" s="74">
        <v>1945</v>
      </c>
      <c r="G7" s="74">
        <v>214</v>
      </c>
      <c r="H7" s="74">
        <v>322</v>
      </c>
      <c r="I7" s="74">
        <v>312</v>
      </c>
      <c r="J7" s="74">
        <f>+D7+E7-F7-G7</f>
        <v>95789</v>
      </c>
    </row>
    <row r="8" spans="2:10" x14ac:dyDescent="0.2">
      <c r="B8" s="49">
        <v>4</v>
      </c>
      <c r="C8" s="73" t="s">
        <v>253</v>
      </c>
      <c r="D8" s="158"/>
      <c r="E8" s="159"/>
      <c r="F8" s="158"/>
      <c r="G8" s="158"/>
      <c r="H8" s="158"/>
      <c r="I8" s="158"/>
      <c r="J8" s="158"/>
    </row>
    <row r="9" spans="2:10" x14ac:dyDescent="0.2">
      <c r="B9" s="49">
        <v>5</v>
      </c>
      <c r="C9" s="38" t="s">
        <v>124</v>
      </c>
      <c r="D9" s="158">
        <v>486</v>
      </c>
      <c r="E9" s="159">
        <v>47839</v>
      </c>
      <c r="F9" s="158">
        <v>1116</v>
      </c>
      <c r="G9" s="158"/>
      <c r="H9" s="158">
        <v>111</v>
      </c>
      <c r="I9" s="158">
        <v>178</v>
      </c>
      <c r="J9" s="74">
        <f>+D9+E9-F9-G9</f>
        <v>47209</v>
      </c>
    </row>
    <row r="10" spans="2:10" x14ac:dyDescent="0.2">
      <c r="B10" s="37">
        <v>6</v>
      </c>
      <c r="C10" s="69" t="s">
        <v>125</v>
      </c>
      <c r="D10" s="74">
        <v>205</v>
      </c>
      <c r="E10" s="74">
        <v>30662</v>
      </c>
      <c r="F10" s="74">
        <v>596</v>
      </c>
      <c r="G10" s="74">
        <v>86</v>
      </c>
      <c r="H10" s="74">
        <v>5</v>
      </c>
      <c r="I10" s="74">
        <v>-71</v>
      </c>
      <c r="J10" s="74">
        <f>+D10+E10-F10-G10</f>
        <v>30185</v>
      </c>
    </row>
    <row r="11" spans="2:10" x14ac:dyDescent="0.2">
      <c r="B11" s="49">
        <v>7</v>
      </c>
      <c r="C11" s="160" t="s">
        <v>254</v>
      </c>
      <c r="D11" s="158">
        <v>99</v>
      </c>
      <c r="E11" s="158">
        <v>17061</v>
      </c>
      <c r="F11" s="158">
        <v>353</v>
      </c>
      <c r="G11" s="158"/>
      <c r="H11" s="158">
        <v>1</v>
      </c>
      <c r="I11" s="158">
        <v>29</v>
      </c>
      <c r="J11" s="74">
        <f>+D11+E11-F11-G11</f>
        <v>16807</v>
      </c>
    </row>
    <row r="12" spans="2:10" x14ac:dyDescent="0.2">
      <c r="B12" s="49">
        <v>8</v>
      </c>
      <c r="C12" s="38" t="s">
        <v>127</v>
      </c>
      <c r="D12" s="158"/>
      <c r="E12" s="159">
        <v>763</v>
      </c>
      <c r="F12" s="158">
        <v>32</v>
      </c>
      <c r="G12" s="158"/>
      <c r="H12" s="158"/>
      <c r="I12" s="158">
        <v>1</v>
      </c>
      <c r="J12" s="74">
        <f>+D12+E12-F12-G12</f>
        <v>731</v>
      </c>
    </row>
    <row r="13" spans="2:10" x14ac:dyDescent="0.2">
      <c r="B13" s="49">
        <v>9</v>
      </c>
      <c r="C13" s="38" t="s">
        <v>128</v>
      </c>
      <c r="D13" s="158">
        <v>99</v>
      </c>
      <c r="E13" s="159">
        <v>16298</v>
      </c>
      <c r="F13" s="158">
        <v>321</v>
      </c>
      <c r="G13" s="158"/>
      <c r="H13" s="158">
        <v>1</v>
      </c>
      <c r="I13" s="158">
        <v>28</v>
      </c>
      <c r="J13" s="74">
        <f>+D13+E13-F13-G13</f>
        <v>16076</v>
      </c>
    </row>
    <row r="14" spans="2:10" x14ac:dyDescent="0.2">
      <c r="B14" s="49">
        <v>10</v>
      </c>
      <c r="C14" s="160" t="s">
        <v>255</v>
      </c>
      <c r="D14" s="158"/>
      <c r="E14" s="159"/>
      <c r="F14" s="158"/>
      <c r="G14" s="158"/>
      <c r="H14" s="158"/>
      <c r="I14" s="158"/>
      <c r="J14" s="158"/>
    </row>
    <row r="15" spans="2:10" x14ac:dyDescent="0.2">
      <c r="B15" s="37">
        <v>11</v>
      </c>
      <c r="C15" s="38" t="s">
        <v>130</v>
      </c>
      <c r="D15" s="158">
        <f>+D16+D17</f>
        <v>106</v>
      </c>
      <c r="E15" s="158">
        <f>+E16+E17</f>
        <v>13601</v>
      </c>
      <c r="F15" s="158">
        <f>+F16+F17</f>
        <v>243</v>
      </c>
      <c r="G15" s="158">
        <v>86</v>
      </c>
      <c r="H15" s="158">
        <v>4</v>
      </c>
      <c r="I15" s="158">
        <v>-100</v>
      </c>
      <c r="J15" s="74">
        <f>+D15+E15-F15-G15</f>
        <v>13378</v>
      </c>
    </row>
    <row r="16" spans="2:10" x14ac:dyDescent="0.2">
      <c r="B16" s="49">
        <v>12</v>
      </c>
      <c r="C16" s="38" t="s">
        <v>127</v>
      </c>
      <c r="D16" s="158"/>
      <c r="E16" s="159">
        <v>696</v>
      </c>
      <c r="F16" s="158">
        <v>23</v>
      </c>
      <c r="G16" s="158"/>
      <c r="H16" s="158"/>
      <c r="I16" s="158">
        <v>3</v>
      </c>
      <c r="J16" s="74">
        <f>+D16+E16-F16-G16</f>
        <v>673</v>
      </c>
    </row>
    <row r="17" spans="2:10" x14ac:dyDescent="0.2">
      <c r="B17" s="49">
        <v>13</v>
      </c>
      <c r="C17" s="38" t="s">
        <v>128</v>
      </c>
      <c r="D17" s="158">
        <v>106</v>
      </c>
      <c r="E17" s="159">
        <v>12905</v>
      </c>
      <c r="F17" s="158">
        <v>220</v>
      </c>
      <c r="G17" s="158">
        <v>86</v>
      </c>
      <c r="H17" s="158">
        <v>4</v>
      </c>
      <c r="I17" s="158">
        <v>-103</v>
      </c>
      <c r="J17" s="74">
        <f>+D17+E17-F17-G17</f>
        <v>12705</v>
      </c>
    </row>
    <row r="18" spans="2:10" x14ac:dyDescent="0.2">
      <c r="B18" s="37">
        <v>14</v>
      </c>
      <c r="C18" s="69" t="s">
        <v>131</v>
      </c>
      <c r="D18" s="74"/>
      <c r="E18" s="157"/>
      <c r="F18" s="74"/>
      <c r="G18" s="74"/>
      <c r="H18" s="74"/>
      <c r="I18" s="74"/>
      <c r="J18" s="74"/>
    </row>
    <row r="19" spans="2:10" x14ac:dyDescent="0.2">
      <c r="B19" s="39">
        <v>15</v>
      </c>
      <c r="C19" s="161" t="s">
        <v>256</v>
      </c>
      <c r="D19" s="75">
        <f>+D7+D10</f>
        <v>1619</v>
      </c>
      <c r="E19" s="75">
        <f>+E7+E10</f>
        <v>127196</v>
      </c>
      <c r="F19" s="75">
        <f>+F7+F10</f>
        <v>2541</v>
      </c>
      <c r="G19" s="75">
        <f t="shared" ref="G19:I19" si="0">+G7+G10</f>
        <v>300</v>
      </c>
      <c r="H19" s="75">
        <f t="shared" si="0"/>
        <v>327</v>
      </c>
      <c r="I19" s="75">
        <f t="shared" si="0"/>
        <v>241</v>
      </c>
      <c r="J19" s="75">
        <f>+D19+E19-F19-G19</f>
        <v>125974</v>
      </c>
    </row>
    <row r="20" spans="2:10" x14ac:dyDescent="0.2">
      <c r="B20" s="37">
        <v>16</v>
      </c>
      <c r="C20" s="69" t="s">
        <v>120</v>
      </c>
      <c r="D20" s="74"/>
      <c r="E20" s="74">
        <v>7459</v>
      </c>
      <c r="F20" s="74"/>
      <c r="G20" s="74"/>
      <c r="H20" s="74"/>
      <c r="I20" s="74"/>
      <c r="J20" s="74">
        <f>+D20+E20-F20-G20</f>
        <v>7459</v>
      </c>
    </row>
    <row r="21" spans="2:10" x14ac:dyDescent="0.2">
      <c r="B21" s="37">
        <v>17</v>
      </c>
      <c r="C21" s="69" t="s">
        <v>133</v>
      </c>
      <c r="D21" s="74"/>
      <c r="E21" s="157">
        <v>787</v>
      </c>
      <c r="F21" s="74"/>
      <c r="G21" s="74"/>
      <c r="H21" s="74"/>
      <c r="I21" s="74"/>
      <c r="J21" s="74">
        <f>+D21+E21-F21-G21</f>
        <v>787</v>
      </c>
    </row>
    <row r="22" spans="2:10" x14ac:dyDescent="0.2">
      <c r="B22" s="37">
        <v>18</v>
      </c>
      <c r="C22" s="69" t="s">
        <v>134</v>
      </c>
      <c r="D22" s="74"/>
      <c r="E22" s="157"/>
      <c r="F22" s="74"/>
      <c r="G22" s="74"/>
      <c r="H22" s="74"/>
      <c r="I22" s="74"/>
      <c r="J22" s="74"/>
    </row>
    <row r="23" spans="2:10" x14ac:dyDescent="0.2">
      <c r="B23" s="37">
        <v>19</v>
      </c>
      <c r="C23" s="69" t="s">
        <v>135</v>
      </c>
      <c r="D23" s="74"/>
      <c r="E23" s="157"/>
      <c r="F23" s="74"/>
      <c r="G23" s="74"/>
      <c r="H23" s="74"/>
      <c r="I23" s="74"/>
      <c r="J23" s="74"/>
    </row>
    <row r="24" spans="2:10" x14ac:dyDescent="0.2">
      <c r="B24" s="37">
        <v>20</v>
      </c>
      <c r="C24" s="69" t="s">
        <v>136</v>
      </c>
      <c r="D24" s="74"/>
      <c r="E24" s="157"/>
      <c r="F24" s="74"/>
      <c r="G24" s="74"/>
      <c r="H24" s="74"/>
      <c r="I24" s="74"/>
      <c r="J24" s="74"/>
    </row>
    <row r="25" spans="2:10" x14ac:dyDescent="0.2">
      <c r="B25" s="37">
        <v>21</v>
      </c>
      <c r="C25" s="69" t="s">
        <v>121</v>
      </c>
      <c r="D25" s="74"/>
      <c r="E25" s="157">
        <v>10373</v>
      </c>
      <c r="F25" s="74"/>
      <c r="G25" s="74"/>
      <c r="H25" s="74"/>
      <c r="I25" s="74"/>
      <c r="J25" s="74">
        <f>+D25+E25-F25-G25</f>
        <v>10373</v>
      </c>
    </row>
    <row r="26" spans="2:10" x14ac:dyDescent="0.2">
      <c r="B26" s="37">
        <v>22</v>
      </c>
      <c r="C26" s="69" t="s">
        <v>122</v>
      </c>
      <c r="D26" s="74"/>
      <c r="E26" s="157">
        <v>614</v>
      </c>
      <c r="F26" s="74">
        <v>1</v>
      </c>
      <c r="G26" s="74"/>
      <c r="H26" s="74"/>
      <c r="I26" s="74">
        <v>-20</v>
      </c>
      <c r="J26" s="74">
        <f>+D26+E26-F26-G26</f>
        <v>613</v>
      </c>
    </row>
    <row r="27" spans="2:10" x14ac:dyDescent="0.2">
      <c r="B27" s="49">
        <v>23</v>
      </c>
      <c r="C27" s="38" t="s">
        <v>124</v>
      </c>
      <c r="D27" s="158"/>
      <c r="E27" s="159">
        <v>596</v>
      </c>
      <c r="F27" s="158">
        <v>1</v>
      </c>
      <c r="G27" s="158"/>
      <c r="H27" s="158"/>
      <c r="I27" s="158"/>
      <c r="J27" s="158">
        <f>+D27+E27-F27-G27</f>
        <v>595</v>
      </c>
    </row>
    <row r="28" spans="2:10" x14ac:dyDescent="0.2">
      <c r="B28" s="37">
        <v>24</v>
      </c>
      <c r="C28" s="69" t="s">
        <v>125</v>
      </c>
      <c r="D28" s="79"/>
      <c r="E28" s="157">
        <v>979</v>
      </c>
      <c r="F28" s="74">
        <v>8</v>
      </c>
      <c r="G28" s="74"/>
      <c r="H28" s="74">
        <v>333</v>
      </c>
      <c r="I28" s="74">
        <v>-272</v>
      </c>
      <c r="J28" s="74">
        <f>+D28+E28-F28-G28</f>
        <v>971</v>
      </c>
    </row>
    <row r="29" spans="2:10" x14ac:dyDescent="0.2">
      <c r="B29" s="49">
        <v>25</v>
      </c>
      <c r="C29" s="38" t="s">
        <v>124</v>
      </c>
      <c r="D29" s="158"/>
      <c r="E29" s="159">
        <v>870</v>
      </c>
      <c r="F29" s="158">
        <v>7</v>
      </c>
      <c r="G29" s="158"/>
      <c r="H29" s="158"/>
      <c r="I29" s="158"/>
      <c r="J29" s="158">
        <f>+D29+E29-F29-G29</f>
        <v>863</v>
      </c>
    </row>
    <row r="30" spans="2:10" x14ac:dyDescent="0.2">
      <c r="B30" s="37">
        <v>26</v>
      </c>
      <c r="C30" s="69" t="s">
        <v>137</v>
      </c>
      <c r="D30" s="74"/>
      <c r="E30" s="157"/>
      <c r="F30" s="74"/>
      <c r="G30" s="74"/>
      <c r="H30" s="74"/>
      <c r="I30" s="74"/>
      <c r="J30" s="74"/>
    </row>
    <row r="31" spans="2:10" x14ac:dyDescent="0.2">
      <c r="B31" s="49">
        <v>27</v>
      </c>
      <c r="C31" s="38" t="s">
        <v>124</v>
      </c>
      <c r="D31" s="74"/>
      <c r="E31" s="157"/>
      <c r="F31" s="74"/>
      <c r="G31" s="74"/>
      <c r="H31" s="74"/>
      <c r="I31" s="74"/>
      <c r="J31" s="74"/>
    </row>
    <row r="32" spans="2:10" x14ac:dyDescent="0.2">
      <c r="B32" s="37">
        <v>28</v>
      </c>
      <c r="C32" s="69" t="s">
        <v>138</v>
      </c>
      <c r="D32" s="74">
        <v>2</v>
      </c>
      <c r="E32" s="157"/>
      <c r="F32" s="74"/>
      <c r="G32" s="74"/>
      <c r="H32" s="74"/>
      <c r="I32" s="74"/>
      <c r="J32" s="74">
        <f>+D32+E32-F32-G32</f>
        <v>2</v>
      </c>
    </row>
    <row r="33" spans="2:10" x14ac:dyDescent="0.2">
      <c r="B33" s="162">
        <v>29</v>
      </c>
      <c r="C33" s="69" t="s">
        <v>139</v>
      </c>
      <c r="D33" s="74"/>
      <c r="E33" s="157"/>
      <c r="F33" s="74"/>
      <c r="G33" s="74"/>
      <c r="H33" s="74"/>
      <c r="I33" s="74"/>
      <c r="J33" s="74"/>
    </row>
    <row r="34" spans="2:10" x14ac:dyDescent="0.2">
      <c r="B34" s="37">
        <v>30</v>
      </c>
      <c r="C34" s="69" t="s">
        <v>140</v>
      </c>
      <c r="D34" s="74"/>
      <c r="E34" s="157"/>
      <c r="F34" s="74"/>
      <c r="G34" s="74"/>
      <c r="H34" s="74"/>
      <c r="I34" s="74"/>
      <c r="J34" s="74"/>
    </row>
    <row r="35" spans="2:10" ht="24" x14ac:dyDescent="0.2">
      <c r="B35" s="162">
        <v>31</v>
      </c>
      <c r="C35" s="69" t="s">
        <v>158</v>
      </c>
      <c r="D35" s="74"/>
      <c r="E35" s="157"/>
      <c r="F35" s="74"/>
      <c r="G35" s="74"/>
      <c r="H35" s="74"/>
      <c r="I35" s="74"/>
      <c r="J35" s="74"/>
    </row>
    <row r="36" spans="2:10" x14ac:dyDescent="0.2">
      <c r="B36" s="37">
        <v>32</v>
      </c>
      <c r="C36" s="69" t="s">
        <v>142</v>
      </c>
      <c r="D36" s="74"/>
      <c r="E36" s="157"/>
      <c r="F36" s="74"/>
      <c r="G36" s="74"/>
      <c r="H36" s="74"/>
      <c r="I36" s="74"/>
      <c r="J36" s="74"/>
    </row>
    <row r="37" spans="2:10" x14ac:dyDescent="0.2">
      <c r="B37" s="37">
        <v>33</v>
      </c>
      <c r="C37" s="69" t="s">
        <v>143</v>
      </c>
      <c r="D37" s="74"/>
      <c r="E37" s="157">
        <v>1339</v>
      </c>
      <c r="F37" s="74"/>
      <c r="G37" s="74"/>
      <c r="H37" s="74"/>
      <c r="I37" s="74"/>
      <c r="J37" s="74">
        <f>+D37+E37-F37-G37</f>
        <v>1339</v>
      </c>
    </row>
    <row r="38" spans="2:10" x14ac:dyDescent="0.2">
      <c r="B38" s="37">
        <v>34</v>
      </c>
      <c r="C38" s="69" t="s">
        <v>144</v>
      </c>
      <c r="D38" s="74"/>
      <c r="E38" s="157">
        <v>2158</v>
      </c>
      <c r="F38" s="74"/>
      <c r="G38" s="74"/>
      <c r="H38" s="74"/>
      <c r="I38" s="74"/>
      <c r="J38" s="74">
        <f>+D38+E38-F38-G38</f>
        <v>2158</v>
      </c>
    </row>
    <row r="39" spans="2:10" x14ac:dyDescent="0.2">
      <c r="B39" s="39">
        <v>35</v>
      </c>
      <c r="C39" s="161" t="s">
        <v>227</v>
      </c>
      <c r="D39" s="75">
        <f>+D20+D21+D22+D23+D24+D25+D26+D28+D30+D32+D33+D34+D35+D36+D37+D38</f>
        <v>2</v>
      </c>
      <c r="E39" s="75">
        <f>+E20+E21+E22+E23+E24+E25+E26+E28+E30+E32+E33+E34+E35+E36+E37+E38</f>
        <v>23709</v>
      </c>
      <c r="F39" s="75">
        <f t="shared" ref="F39:I39" si="1">+F20+F21+F22+F23+F24+F25+F26+F28+F30+F32+F33+F34+F35+F36+F37+F38</f>
        <v>9</v>
      </c>
      <c r="G39" s="75">
        <f t="shared" si="1"/>
        <v>0</v>
      </c>
      <c r="H39" s="75">
        <f t="shared" si="1"/>
        <v>333</v>
      </c>
      <c r="I39" s="75">
        <f t="shared" si="1"/>
        <v>-292</v>
      </c>
      <c r="J39" s="75">
        <f>+D39+E39-F39-G39</f>
        <v>23702</v>
      </c>
    </row>
    <row r="40" spans="2:10" ht="13.5" thickBot="1" x14ac:dyDescent="0.25">
      <c r="B40" s="53">
        <v>36</v>
      </c>
      <c r="C40" s="163" t="s">
        <v>228</v>
      </c>
      <c r="D40" s="76">
        <f>+D19+D32</f>
        <v>1621</v>
      </c>
      <c r="E40" s="76">
        <f>+E39+E19</f>
        <v>150905</v>
      </c>
      <c r="F40" s="76">
        <f t="shared" ref="F40:I40" si="2">+F39+F19</f>
        <v>2550</v>
      </c>
      <c r="G40" s="76">
        <f t="shared" si="2"/>
        <v>300</v>
      </c>
      <c r="H40" s="76">
        <f t="shared" si="2"/>
        <v>660</v>
      </c>
      <c r="I40" s="76">
        <f t="shared" si="2"/>
        <v>-51</v>
      </c>
      <c r="J40" s="76">
        <f>+D40+E40-F40-G40</f>
        <v>149676</v>
      </c>
    </row>
    <row r="41" spans="2:10" x14ac:dyDescent="0.2">
      <c r="B41" s="37">
        <v>37</v>
      </c>
      <c r="C41" s="69" t="s">
        <v>229</v>
      </c>
      <c r="D41" s="74">
        <v>1382</v>
      </c>
      <c r="E41" s="157">
        <v>94031</v>
      </c>
      <c r="F41" s="74">
        <v>2344</v>
      </c>
      <c r="G41" s="74">
        <v>300</v>
      </c>
      <c r="H41" s="74">
        <v>660</v>
      </c>
      <c r="I41" s="74">
        <v>-79</v>
      </c>
      <c r="J41" s="74">
        <f>+D41+E41-F41-G41</f>
        <v>92769</v>
      </c>
    </row>
    <row r="42" spans="2:10" x14ac:dyDescent="0.2">
      <c r="B42" s="37">
        <v>38</v>
      </c>
      <c r="C42" s="69" t="s">
        <v>230</v>
      </c>
      <c r="D42" s="74"/>
      <c r="E42" s="157"/>
      <c r="F42" s="74"/>
      <c r="G42" s="74"/>
      <c r="H42" s="74"/>
      <c r="I42" s="74"/>
      <c r="J42" s="74"/>
    </row>
    <row r="43" spans="2:10" x14ac:dyDescent="0.2">
      <c r="B43" s="33">
        <v>39</v>
      </c>
      <c r="C43" s="34" t="s">
        <v>231</v>
      </c>
      <c r="D43" s="164">
        <v>239</v>
      </c>
      <c r="E43" s="165">
        <v>56874</v>
      </c>
      <c r="F43" s="164">
        <v>206</v>
      </c>
      <c r="G43" s="164"/>
      <c r="H43" s="164"/>
      <c r="I43" s="164">
        <v>28</v>
      </c>
      <c r="J43" s="164">
        <f>+D43+E43-F43-G43</f>
        <v>56907</v>
      </c>
    </row>
    <row r="44" spans="2:10" x14ac:dyDescent="0.2">
      <c r="B44" s="112"/>
      <c r="C44" s="88"/>
      <c r="D44" s="88"/>
      <c r="E44" s="88"/>
      <c r="F44" s="88"/>
      <c r="G44" s="88"/>
      <c r="H44" s="88"/>
      <c r="I44" s="88"/>
      <c r="J44" s="88"/>
    </row>
    <row r="45" spans="2:10" x14ac:dyDescent="0.2">
      <c r="B45" s="112"/>
      <c r="C45" s="88"/>
      <c r="D45" s="88"/>
      <c r="E45" s="88"/>
      <c r="F45" s="88"/>
      <c r="G45" s="88"/>
      <c r="H45" s="88"/>
      <c r="I45" s="88"/>
      <c r="J45" s="88"/>
    </row>
  </sheetData>
  <mergeCells count="7">
    <mergeCell ref="B2:J2"/>
    <mergeCell ref="F3:F4"/>
    <mergeCell ref="G3:G4"/>
    <mergeCell ref="H3:H4"/>
    <mergeCell ref="I3:I4"/>
    <mergeCell ref="D3:E3"/>
    <mergeCell ref="J3:J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35</vt:i4>
      </vt:variant>
    </vt:vector>
  </HeadingPairs>
  <TitlesOfParts>
    <vt:vector size="35"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vector>
  </TitlesOfParts>
  <Company>Bankdata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gunda</cp:lastModifiedBy>
  <cp:lastPrinted>2018-02-27T08:37:08Z</cp:lastPrinted>
  <dcterms:created xsi:type="dcterms:W3CDTF">2018-02-08T09:24:03Z</dcterms:created>
  <dcterms:modified xsi:type="dcterms:W3CDTF">2018-03-01T10:43:06Z</dcterms:modified>
</cp:coreProperties>
</file>